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80" yWindow="-255" windowWidth="14145" windowHeight="10515" tabRatio="597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уровень'!$A$7:$S$354</definedName>
    <definedName name="_xlnm._FilterDatabase" localSheetId="1" hidden="1">'2 уровень'!$B$7:$N$339</definedName>
    <definedName name="_xlnm._FilterDatabase" localSheetId="4" hidden="1">'СВОД 1'!$A$6:$GP$240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уровень'!$1:$7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уровень'!$C$1:$O$354</definedName>
    <definedName name="_xlnm.Print_Area" localSheetId="1">'2 уровень'!$B$1:$N$361</definedName>
    <definedName name="_xlnm.Print_Area" localSheetId="2">'Аян '!$A$1:$M$32</definedName>
    <definedName name="_xlnm.Print_Area" localSheetId="3">'Охотск '!$A$1:$M$32</definedName>
    <definedName name="_xlnm.Print_Area" localSheetId="4">'СВОД 1'!$A$1:$V$243</definedName>
  </definedNames>
  <calcPr calcId="145621"/>
</workbook>
</file>

<file path=xl/calcChain.xml><?xml version="1.0" encoding="utf-8"?>
<calcChain xmlns="http://schemas.openxmlformats.org/spreadsheetml/2006/main">
  <c r="H18" i="57" l="1"/>
  <c r="H17" i="57"/>
  <c r="H15" i="57"/>
  <c r="H13" i="57"/>
  <c r="H12" i="57"/>
  <c r="H11" i="57"/>
  <c r="H10" i="57"/>
  <c r="H18" i="46"/>
  <c r="H17" i="46"/>
  <c r="H15" i="46"/>
  <c r="H13" i="46"/>
  <c r="H12" i="46"/>
  <c r="H11" i="46"/>
  <c r="H10" i="46"/>
  <c r="I326" i="157"/>
  <c r="I325" i="157"/>
  <c r="I323" i="157"/>
  <c r="I321" i="157"/>
  <c r="I320" i="157"/>
  <c r="I319" i="157"/>
  <c r="I318" i="157"/>
  <c r="I301" i="157"/>
  <c r="I300" i="157"/>
  <c r="I298" i="157"/>
  <c r="I296" i="157"/>
  <c r="I295" i="157"/>
  <c r="I294" i="157"/>
  <c r="I293" i="157"/>
  <c r="I276" i="157"/>
  <c r="I275" i="157"/>
  <c r="I273" i="157"/>
  <c r="I271" i="157"/>
  <c r="I270" i="157"/>
  <c r="I269" i="157"/>
  <c r="I268" i="157"/>
  <c r="I251" i="157"/>
  <c r="I250" i="157"/>
  <c r="I248" i="157"/>
  <c r="I246" i="157"/>
  <c r="I245" i="157"/>
  <c r="I244" i="157"/>
  <c r="I243" i="157"/>
  <c r="I226" i="157"/>
  <c r="I225" i="157"/>
  <c r="I223" i="157"/>
  <c r="I221" i="157"/>
  <c r="I220" i="157"/>
  <c r="I219" i="157"/>
  <c r="I218" i="157"/>
  <c r="I201" i="157"/>
  <c r="I200" i="157"/>
  <c r="I198" i="157"/>
  <c r="I196" i="157"/>
  <c r="I195" i="157"/>
  <c r="I194" i="157"/>
  <c r="I193" i="157"/>
  <c r="I176" i="157"/>
  <c r="I175" i="157"/>
  <c r="I173" i="157"/>
  <c r="I171" i="157"/>
  <c r="I170" i="157"/>
  <c r="I169" i="157"/>
  <c r="I168" i="157"/>
  <c r="I150" i="157"/>
  <c r="I148" i="157"/>
  <c r="I147" i="157"/>
  <c r="I142" i="157"/>
  <c r="I141" i="157"/>
  <c r="I139" i="157"/>
  <c r="I137" i="157"/>
  <c r="I136" i="157"/>
  <c r="I135" i="157"/>
  <c r="I134" i="157"/>
  <c r="I117" i="157"/>
  <c r="I116" i="157"/>
  <c r="I114" i="157"/>
  <c r="I112" i="157"/>
  <c r="I111" i="157"/>
  <c r="I110" i="157"/>
  <c r="I109" i="157"/>
  <c r="I91" i="157"/>
  <c r="I90" i="157"/>
  <c r="I88" i="157"/>
  <c r="I86" i="157"/>
  <c r="I85" i="157"/>
  <c r="I80" i="157"/>
  <c r="I79" i="157"/>
  <c r="I77" i="157"/>
  <c r="I75" i="157"/>
  <c r="I74" i="157"/>
  <c r="I73" i="157"/>
  <c r="I67" i="157"/>
  <c r="I65" i="157"/>
  <c r="I64" i="157"/>
  <c r="I59" i="157"/>
  <c r="I58" i="157"/>
  <c r="I56" i="157"/>
  <c r="I55" i="157"/>
  <c r="I49" i="157"/>
  <c r="I47" i="157"/>
  <c r="I46" i="157"/>
  <c r="I40" i="157"/>
  <c r="I38" i="157"/>
  <c r="I37" i="157"/>
  <c r="I32" i="157"/>
  <c r="I31" i="157"/>
  <c r="I29" i="157"/>
  <c r="I27" i="157"/>
  <c r="I26" i="157"/>
  <c r="I25" i="157"/>
  <c r="I24" i="157"/>
  <c r="I19" i="157"/>
  <c r="I18" i="157"/>
  <c r="I16" i="157"/>
  <c r="I14" i="157"/>
  <c r="I13" i="157"/>
  <c r="I12" i="157"/>
  <c r="I11" i="157"/>
  <c r="J341" i="156"/>
  <c r="J340" i="156"/>
  <c r="J338" i="156"/>
  <c r="J336" i="156"/>
  <c r="J335" i="156"/>
  <c r="J334" i="156"/>
  <c r="J333" i="156"/>
  <c r="J329" i="156"/>
  <c r="J328" i="156"/>
  <c r="J327" i="156"/>
  <c r="J326" i="156"/>
  <c r="J324" i="156"/>
  <c r="J323" i="156"/>
  <c r="J322" i="156"/>
  <c r="J321" i="156"/>
  <c r="J304" i="156"/>
  <c r="J303" i="156"/>
  <c r="J301" i="156"/>
  <c r="J299" i="156"/>
  <c r="J298" i="156"/>
  <c r="J297" i="156"/>
  <c r="J296" i="156"/>
  <c r="J277" i="156"/>
  <c r="J276" i="156"/>
  <c r="J274" i="156"/>
  <c r="J273" i="156"/>
  <c r="J271" i="156"/>
  <c r="J270" i="156"/>
  <c r="J269" i="156"/>
  <c r="J268" i="156"/>
  <c r="J267" i="156"/>
  <c r="J266" i="156"/>
  <c r="J249" i="156"/>
  <c r="J248" i="156"/>
  <c r="J246" i="156"/>
  <c r="J244" i="156"/>
  <c r="J243" i="156"/>
  <c r="J242" i="156"/>
  <c r="J241" i="156"/>
  <c r="J223" i="156"/>
  <c r="J222" i="156"/>
  <c r="J220" i="156"/>
  <c r="J218" i="156"/>
  <c r="J217" i="156"/>
  <c r="J216" i="156"/>
  <c r="J215" i="156"/>
  <c r="J195" i="156"/>
  <c r="J193" i="156"/>
  <c r="J192" i="156"/>
  <c r="J186" i="156"/>
  <c r="J184" i="156"/>
  <c r="J183" i="156"/>
  <c r="J178" i="156"/>
  <c r="J177" i="156"/>
  <c r="J175" i="156"/>
  <c r="J173" i="156"/>
  <c r="J172" i="156"/>
  <c r="J167" i="156"/>
  <c r="J166" i="156"/>
  <c r="J164" i="156"/>
  <c r="J162" i="156"/>
  <c r="J161" i="156"/>
  <c r="J160" i="156"/>
  <c r="J159" i="156"/>
  <c r="J154" i="156"/>
  <c r="J153" i="156"/>
  <c r="J151" i="156"/>
  <c r="J150" i="156"/>
  <c r="J145" i="156"/>
  <c r="J144" i="156"/>
  <c r="J142" i="156"/>
  <c r="J141" i="156"/>
  <c r="J136" i="156"/>
  <c r="J135" i="156"/>
  <c r="J133" i="156"/>
  <c r="J132" i="156"/>
  <c r="J127" i="156"/>
  <c r="J126" i="156"/>
  <c r="J124" i="156"/>
  <c r="J123" i="156"/>
  <c r="J117" i="156"/>
  <c r="J115" i="156"/>
  <c r="J114" i="156"/>
  <c r="J109" i="156"/>
  <c r="J108" i="156"/>
  <c r="J106" i="156"/>
  <c r="J104" i="156"/>
  <c r="J103" i="156"/>
  <c r="J102" i="156"/>
  <c r="J101" i="156"/>
  <c r="J95" i="156"/>
  <c r="J93" i="156"/>
  <c r="J92" i="156"/>
  <c r="J87" i="156"/>
  <c r="J86" i="156"/>
  <c r="J84" i="156"/>
  <c r="J82" i="156"/>
  <c r="J81" i="156"/>
  <c r="J80" i="156"/>
  <c r="J79" i="156"/>
  <c r="J74" i="156"/>
  <c r="J73" i="156"/>
  <c r="J71" i="156"/>
  <c r="J69" i="156"/>
  <c r="J68" i="156"/>
  <c r="J67" i="156"/>
  <c r="J66" i="156"/>
  <c r="J60" i="156"/>
  <c r="J58" i="156"/>
  <c r="J57" i="156"/>
  <c r="J51" i="156"/>
  <c r="J49" i="156"/>
  <c r="J48" i="156"/>
  <c r="J42" i="156"/>
  <c r="J40" i="156"/>
  <c r="J39" i="156"/>
  <c r="J34" i="156"/>
  <c r="J33" i="156"/>
  <c r="J31" i="156"/>
  <c r="J30" i="156"/>
  <c r="J25" i="156"/>
  <c r="J24" i="156"/>
  <c r="J22" i="156"/>
  <c r="J21" i="156"/>
  <c r="J15" i="156"/>
  <c r="J13" i="156"/>
  <c r="J12" i="156"/>
  <c r="M97" i="157"/>
  <c r="G30" i="57" l="1"/>
  <c r="G29" i="57"/>
  <c r="G28" i="57"/>
  <c r="G27" i="57"/>
  <c r="G25" i="57"/>
  <c r="G24" i="57"/>
  <c r="G23" i="57"/>
  <c r="G22" i="57"/>
  <c r="G14" i="57"/>
  <c r="G9" i="57"/>
  <c r="G21" i="57" s="1"/>
  <c r="G30" i="46"/>
  <c r="G29" i="46"/>
  <c r="G28" i="46"/>
  <c r="G27" i="46"/>
  <c r="G25" i="46"/>
  <c r="G24" i="46"/>
  <c r="G23" i="46"/>
  <c r="G22" i="46"/>
  <c r="G14" i="46"/>
  <c r="G26" i="46" s="1"/>
  <c r="G9" i="46"/>
  <c r="G21" i="46" s="1"/>
  <c r="H338" i="157"/>
  <c r="H337" i="157"/>
  <c r="H336" i="157"/>
  <c r="H335" i="157"/>
  <c r="H333" i="157"/>
  <c r="H332" i="157"/>
  <c r="H331" i="157"/>
  <c r="H330" i="157"/>
  <c r="H322" i="157"/>
  <c r="H327" i="157" s="1"/>
  <c r="H339" i="157" s="1"/>
  <c r="H317" i="157"/>
  <c r="H329" i="157" s="1"/>
  <c r="H313" i="157"/>
  <c r="H312" i="157"/>
  <c r="H311" i="157"/>
  <c r="H310" i="157"/>
  <c r="H308" i="157"/>
  <c r="H307" i="157"/>
  <c r="H306" i="157"/>
  <c r="H305" i="157"/>
  <c r="H297" i="157"/>
  <c r="H309" i="157" s="1"/>
  <c r="H292" i="157"/>
  <c r="H304" i="157" s="1"/>
  <c r="H288" i="157"/>
  <c r="H287" i="157"/>
  <c r="H286" i="157"/>
  <c r="H285" i="157"/>
  <c r="H283" i="157"/>
  <c r="H282" i="157"/>
  <c r="H281" i="157"/>
  <c r="H280" i="157"/>
  <c r="H272" i="157"/>
  <c r="H267" i="157"/>
  <c r="H279" i="157" s="1"/>
  <c r="H263" i="157"/>
  <c r="H262" i="157"/>
  <c r="H261" i="157"/>
  <c r="H260" i="157"/>
  <c r="H258" i="157"/>
  <c r="H257" i="157"/>
  <c r="H256" i="157"/>
  <c r="H255" i="157"/>
  <c r="H247" i="157"/>
  <c r="H259" i="157" s="1"/>
  <c r="H242" i="157"/>
  <c r="H254" i="157" s="1"/>
  <c r="H238" i="157"/>
  <c r="H237" i="157"/>
  <c r="H236" i="157"/>
  <c r="H235" i="157"/>
  <c r="H233" i="157"/>
  <c r="H232" i="157"/>
  <c r="H231" i="157"/>
  <c r="H230" i="157"/>
  <c r="H222" i="157"/>
  <c r="H217" i="157"/>
  <c r="H229" i="157" s="1"/>
  <c r="H213" i="157"/>
  <c r="H212" i="157"/>
  <c r="H211" i="157"/>
  <c r="H210" i="157"/>
  <c r="H208" i="157"/>
  <c r="H207" i="157"/>
  <c r="H206" i="157"/>
  <c r="H205" i="157"/>
  <c r="H197" i="157"/>
  <c r="H209" i="157" s="1"/>
  <c r="H192" i="157"/>
  <c r="H204" i="157" s="1"/>
  <c r="H188" i="157"/>
  <c r="H187" i="157"/>
  <c r="H186" i="157"/>
  <c r="H185" i="157"/>
  <c r="H184" i="157"/>
  <c r="H183" i="157"/>
  <c r="H182" i="157"/>
  <c r="H181" i="157"/>
  <c r="H180" i="157"/>
  <c r="H172" i="157"/>
  <c r="H167" i="157"/>
  <c r="H179" i="157" s="1"/>
  <c r="H163" i="157"/>
  <c r="H162" i="157"/>
  <c r="H161" i="157"/>
  <c r="H160" i="157"/>
  <c r="H158" i="157"/>
  <c r="H157" i="157"/>
  <c r="H156" i="157"/>
  <c r="H155" i="157"/>
  <c r="H149" i="157"/>
  <c r="H146" i="157"/>
  <c r="H152" i="157" s="1"/>
  <c r="H164" i="157" s="1"/>
  <c r="H138" i="157"/>
  <c r="H143" i="157" s="1"/>
  <c r="H133" i="157"/>
  <c r="H154" i="157" s="1"/>
  <c r="H129" i="157"/>
  <c r="H128" i="157"/>
  <c r="H127" i="157"/>
  <c r="H126" i="157"/>
  <c r="H124" i="157"/>
  <c r="H123" i="157"/>
  <c r="H122" i="157"/>
  <c r="H121" i="157"/>
  <c r="H113" i="157"/>
  <c r="H125" i="157" s="1"/>
  <c r="H108" i="157"/>
  <c r="H120" i="157" s="1"/>
  <c r="H103" i="157"/>
  <c r="H102" i="157"/>
  <c r="H101" i="157"/>
  <c r="H100" i="157"/>
  <c r="H98" i="157"/>
  <c r="H97" i="157"/>
  <c r="H96" i="157"/>
  <c r="H95" i="157"/>
  <c r="H87" i="157"/>
  <c r="H92" i="157" s="1"/>
  <c r="H84" i="157"/>
  <c r="H76" i="157"/>
  <c r="H72" i="157"/>
  <c r="H66" i="157"/>
  <c r="H63" i="157"/>
  <c r="H60" i="157"/>
  <c r="H57" i="157"/>
  <c r="H54" i="157"/>
  <c r="H48" i="157"/>
  <c r="H45" i="157"/>
  <c r="H39" i="157"/>
  <c r="H36" i="157"/>
  <c r="H28" i="157"/>
  <c r="H23" i="157"/>
  <c r="H15" i="157"/>
  <c r="H10" i="157"/>
  <c r="I353" i="156"/>
  <c r="I352" i="156"/>
  <c r="I351" i="156"/>
  <c r="I350" i="156"/>
  <c r="I348" i="156"/>
  <c r="I347" i="156"/>
  <c r="I346" i="156"/>
  <c r="I345" i="156"/>
  <c r="I337" i="156"/>
  <c r="I332" i="156"/>
  <c r="I325" i="156"/>
  <c r="I320" i="156"/>
  <c r="I316" i="156"/>
  <c r="I315" i="156"/>
  <c r="I314" i="156"/>
  <c r="I313" i="156"/>
  <c r="I311" i="156"/>
  <c r="I310" i="156"/>
  <c r="I309" i="156"/>
  <c r="I308" i="156"/>
  <c r="I300" i="156"/>
  <c r="I312" i="156" s="1"/>
  <c r="I295" i="156"/>
  <c r="I307" i="156" s="1"/>
  <c r="I292" i="156"/>
  <c r="I291" i="156"/>
  <c r="I290" i="156"/>
  <c r="I289" i="156"/>
  <c r="I288" i="156"/>
  <c r="I286" i="156"/>
  <c r="I285" i="156"/>
  <c r="I284" i="156"/>
  <c r="I283" i="156"/>
  <c r="I282" i="156"/>
  <c r="I281" i="156"/>
  <c r="I272" i="156"/>
  <c r="I287" i="156" s="1"/>
  <c r="I265" i="156"/>
  <c r="I280" i="156" s="1"/>
  <c r="I261" i="156"/>
  <c r="I260" i="156"/>
  <c r="I259" i="156"/>
  <c r="I258" i="156"/>
  <c r="I256" i="156"/>
  <c r="I255" i="156"/>
  <c r="I254" i="156"/>
  <c r="I253" i="156"/>
  <c r="I245" i="156"/>
  <c r="I257" i="156" s="1"/>
  <c r="I240" i="156"/>
  <c r="I252" i="156" s="1"/>
  <c r="I236" i="156"/>
  <c r="I235" i="156"/>
  <c r="I234" i="156"/>
  <c r="I233" i="156"/>
  <c r="I231" i="156"/>
  <c r="I230" i="156"/>
  <c r="I229" i="156"/>
  <c r="I228" i="156"/>
  <c r="I219" i="156"/>
  <c r="I232" i="156" s="1"/>
  <c r="I214" i="156"/>
  <c r="I227" i="156" s="1"/>
  <c r="I209" i="156"/>
  <c r="I208" i="156"/>
  <c r="I207" i="156"/>
  <c r="I206" i="156"/>
  <c r="I204" i="156"/>
  <c r="I203" i="156"/>
  <c r="I202" i="156"/>
  <c r="I201" i="156"/>
  <c r="I194" i="156"/>
  <c r="I191" i="156"/>
  <c r="I185" i="156"/>
  <c r="I182" i="156"/>
  <c r="I188" i="156" s="1"/>
  <c r="I174" i="156"/>
  <c r="I171" i="156"/>
  <c r="I163" i="156"/>
  <c r="I158" i="156"/>
  <c r="I152" i="156"/>
  <c r="I149" i="156"/>
  <c r="I143" i="156"/>
  <c r="I140" i="156"/>
  <c r="I134" i="156"/>
  <c r="I131" i="156"/>
  <c r="I125" i="156"/>
  <c r="I122" i="156"/>
  <c r="I116" i="156"/>
  <c r="I113" i="156"/>
  <c r="I105" i="156"/>
  <c r="I100" i="156"/>
  <c r="I110" i="156" s="1"/>
  <c r="I94" i="156"/>
  <c r="I91" i="156"/>
  <c r="I97" i="156" s="1"/>
  <c r="I83" i="156"/>
  <c r="I78" i="156"/>
  <c r="I70" i="156"/>
  <c r="I65" i="156"/>
  <c r="I59" i="156"/>
  <c r="I56" i="156"/>
  <c r="I50" i="156"/>
  <c r="I47" i="156"/>
  <c r="I53" i="156" s="1"/>
  <c r="I41" i="156"/>
  <c r="I38" i="156"/>
  <c r="I32" i="156"/>
  <c r="I29" i="156"/>
  <c r="I23" i="156"/>
  <c r="I20" i="156"/>
  <c r="I14" i="156"/>
  <c r="I11" i="156"/>
  <c r="G19" i="57" l="1"/>
  <c r="G31" i="57" s="1"/>
  <c r="G26" i="57"/>
  <c r="H94" i="157"/>
  <c r="H33" i="157"/>
  <c r="H51" i="157"/>
  <c r="H69" i="157"/>
  <c r="H159" i="157"/>
  <c r="H42" i="157"/>
  <c r="H277" i="157"/>
  <c r="H289" i="157" s="1"/>
  <c r="H302" i="157"/>
  <c r="H314" i="157" s="1"/>
  <c r="H334" i="157"/>
  <c r="H20" i="157"/>
  <c r="H81" i="157"/>
  <c r="H227" i="157"/>
  <c r="H239" i="157" s="1"/>
  <c r="H252" i="157"/>
  <c r="H264" i="157" s="1"/>
  <c r="H284" i="157"/>
  <c r="H177" i="157"/>
  <c r="H189" i="157" s="1"/>
  <c r="H202" i="157"/>
  <c r="H214" i="157" s="1"/>
  <c r="H234" i="157"/>
  <c r="I179" i="156"/>
  <c r="I17" i="156"/>
  <c r="I44" i="156"/>
  <c r="I155" i="156"/>
  <c r="I119" i="156"/>
  <c r="I137" i="156"/>
  <c r="I75" i="156"/>
  <c r="I342" i="156"/>
  <c r="I88" i="156"/>
  <c r="I168" i="156"/>
  <c r="I62" i="156"/>
  <c r="I278" i="156"/>
  <c r="I293" i="156" s="1"/>
  <c r="I349" i="156"/>
  <c r="I200" i="156"/>
  <c r="I224" i="156"/>
  <c r="I237" i="156" s="1"/>
  <c r="I330" i="156"/>
  <c r="I35" i="156"/>
  <c r="I146" i="156"/>
  <c r="I344" i="156"/>
  <c r="I354" i="156"/>
  <c r="I205" i="156"/>
  <c r="I26" i="156"/>
  <c r="I250" i="156"/>
  <c r="I262" i="156" s="1"/>
  <c r="G19" i="46"/>
  <c r="G31" i="46" s="1"/>
  <c r="H104" i="157"/>
  <c r="H99" i="157"/>
  <c r="H118" i="157"/>
  <c r="H130" i="157" s="1"/>
  <c r="I197" i="156"/>
  <c r="I128" i="156"/>
  <c r="I305" i="156"/>
  <c r="I317" i="156" s="1"/>
  <c r="I210" i="156" l="1"/>
  <c r="O32" i="157"/>
  <c r="O31" i="157"/>
  <c r="P30" i="157"/>
  <c r="O29" i="157"/>
  <c r="O27" i="157"/>
  <c r="O25" i="157"/>
  <c r="O24" i="157"/>
  <c r="O67" i="157"/>
  <c r="O65" i="157"/>
  <c r="O64" i="157"/>
  <c r="F265" i="156" l="1"/>
  <c r="N265" i="156" l="1"/>
  <c r="M265" i="156"/>
  <c r="H265" i="156"/>
  <c r="V139" i="37"/>
  <c r="G139" i="37"/>
  <c r="G127" i="37"/>
  <c r="G100" i="37"/>
  <c r="G64" i="37"/>
  <c r="V15" i="37"/>
  <c r="G15" i="37"/>
  <c r="E15" i="37"/>
  <c r="H16" i="57"/>
  <c r="L14" i="57"/>
  <c r="K14" i="57"/>
  <c r="F14" i="57"/>
  <c r="D14" i="57"/>
  <c r="B14" i="57"/>
  <c r="H16" i="46"/>
  <c r="L14" i="46"/>
  <c r="K14" i="46"/>
  <c r="F14" i="46"/>
  <c r="D14" i="46"/>
  <c r="B14" i="46"/>
  <c r="M322" i="157"/>
  <c r="L322" i="157"/>
  <c r="G322" i="157"/>
  <c r="E322" i="157"/>
  <c r="C322" i="157"/>
  <c r="M297" i="157"/>
  <c r="L297" i="157"/>
  <c r="G297" i="157"/>
  <c r="E297" i="157"/>
  <c r="C297" i="157"/>
  <c r="M272" i="157"/>
  <c r="L272" i="157"/>
  <c r="G272" i="157"/>
  <c r="E272" i="157"/>
  <c r="C272" i="157"/>
  <c r="M247" i="157"/>
  <c r="L247" i="157"/>
  <c r="G247" i="157"/>
  <c r="E247" i="157"/>
  <c r="C247" i="157"/>
  <c r="H14" i="46" l="1"/>
  <c r="M222" i="157" l="1"/>
  <c r="L222" i="157"/>
  <c r="G222" i="157"/>
  <c r="E222" i="157"/>
  <c r="C222" i="157"/>
  <c r="M197" i="157" l="1"/>
  <c r="L197" i="157"/>
  <c r="G197" i="157"/>
  <c r="E197" i="157"/>
  <c r="C197" i="157"/>
  <c r="I174" i="157" l="1"/>
  <c r="M172" i="157" l="1"/>
  <c r="L172" i="157"/>
  <c r="G172" i="157"/>
  <c r="E172" i="157"/>
  <c r="C172" i="157"/>
  <c r="M138" i="157"/>
  <c r="L138" i="157"/>
  <c r="G138" i="157"/>
  <c r="E138" i="157"/>
  <c r="C138" i="157"/>
  <c r="M113" i="157"/>
  <c r="L113" i="157"/>
  <c r="G113" i="157"/>
  <c r="E113" i="157"/>
  <c r="C113" i="157"/>
  <c r="G87" i="157"/>
  <c r="M101" i="157"/>
  <c r="L101" i="157"/>
  <c r="K101" i="157"/>
  <c r="J101" i="157"/>
  <c r="G101" i="157"/>
  <c r="E101" i="157"/>
  <c r="D101" i="157"/>
  <c r="C101" i="157"/>
  <c r="M103" i="157"/>
  <c r="L103" i="157"/>
  <c r="G103" i="157"/>
  <c r="E103" i="157"/>
  <c r="C103" i="157"/>
  <c r="M102" i="157"/>
  <c r="L102" i="157"/>
  <c r="G102" i="157"/>
  <c r="E102" i="157"/>
  <c r="C102" i="157"/>
  <c r="N91" i="157"/>
  <c r="N90" i="157"/>
  <c r="D91" i="157"/>
  <c r="D90" i="157"/>
  <c r="M87" i="157"/>
  <c r="L87" i="157"/>
  <c r="E87" i="157"/>
  <c r="C87" i="157"/>
  <c r="M76" i="157"/>
  <c r="L76" i="157"/>
  <c r="G76" i="157"/>
  <c r="E76" i="157"/>
  <c r="C76" i="157"/>
  <c r="M28" i="157"/>
  <c r="L28" i="157"/>
  <c r="G28" i="157"/>
  <c r="E28" i="157"/>
  <c r="C28" i="157"/>
  <c r="M15" i="157"/>
  <c r="L15" i="157"/>
  <c r="G15" i="157"/>
  <c r="C15" i="157"/>
  <c r="V223" i="37"/>
  <c r="G223" i="37"/>
  <c r="E223" i="37"/>
  <c r="N351" i="156"/>
  <c r="U223" i="37" s="1"/>
  <c r="M351" i="156"/>
  <c r="T223" i="37" s="1"/>
  <c r="L351" i="156"/>
  <c r="S223" i="37" s="1"/>
  <c r="K351" i="156"/>
  <c r="R223" i="37" s="1"/>
  <c r="P223" i="37"/>
  <c r="O223" i="37"/>
  <c r="N223" i="37"/>
  <c r="M223" i="37"/>
  <c r="L223" i="37"/>
  <c r="K223" i="37"/>
  <c r="J223" i="37"/>
  <c r="I223" i="37"/>
  <c r="H223" i="37"/>
  <c r="H351" i="156"/>
  <c r="F223" i="37" s="1"/>
  <c r="F351" i="156"/>
  <c r="D223" i="37" s="1"/>
  <c r="E351" i="156"/>
  <c r="C223" i="37" s="1"/>
  <c r="D351" i="156"/>
  <c r="B223" i="37" s="1"/>
  <c r="N337" i="156"/>
  <c r="M337" i="156"/>
  <c r="H337" i="156"/>
  <c r="D337" i="156"/>
  <c r="N325" i="156"/>
  <c r="M325" i="156"/>
  <c r="H325" i="156"/>
  <c r="D325" i="156"/>
  <c r="N314" i="156"/>
  <c r="U139" i="37" s="1"/>
  <c r="M314" i="156"/>
  <c r="T139" i="37" s="1"/>
  <c r="L314" i="156"/>
  <c r="S139" i="37" s="1"/>
  <c r="K314" i="156"/>
  <c r="R139" i="37" s="1"/>
  <c r="J314" i="156"/>
  <c r="Q139" i="37" s="1"/>
  <c r="P139" i="37"/>
  <c r="O139" i="37"/>
  <c r="N139" i="37"/>
  <c r="M139" i="37"/>
  <c r="L139" i="37"/>
  <c r="K139" i="37"/>
  <c r="J139" i="37"/>
  <c r="I139" i="37"/>
  <c r="H139" i="37"/>
  <c r="H314" i="156"/>
  <c r="F139" i="37" s="1"/>
  <c r="G314" i="156"/>
  <c r="E139" i="37" s="1"/>
  <c r="F314" i="156"/>
  <c r="D139" i="37" s="1"/>
  <c r="E314" i="156"/>
  <c r="C139" i="37" s="1"/>
  <c r="D314" i="156"/>
  <c r="B139" i="37" s="1"/>
  <c r="D315" i="156"/>
  <c r="D316" i="156"/>
  <c r="D317" i="156"/>
  <c r="D320" i="156"/>
  <c r="D332" i="156"/>
  <c r="N245" i="156"/>
  <c r="M245" i="156"/>
  <c r="H245" i="156"/>
  <c r="F245" i="156"/>
  <c r="D245" i="156"/>
  <c r="N300" i="156"/>
  <c r="M300" i="156"/>
  <c r="H300" i="156"/>
  <c r="F300" i="156"/>
  <c r="D300" i="156"/>
  <c r="O28" i="157" l="1"/>
  <c r="N272" i="156"/>
  <c r="M272" i="156"/>
  <c r="H272" i="156"/>
  <c r="F272" i="156"/>
  <c r="D272" i="156"/>
  <c r="O290" i="156"/>
  <c r="V127" i="37" s="1"/>
  <c r="N290" i="156"/>
  <c r="U127" i="37" s="1"/>
  <c r="M290" i="156"/>
  <c r="T127" i="37" s="1"/>
  <c r="L290" i="156"/>
  <c r="S127" i="37" s="1"/>
  <c r="K290" i="156"/>
  <c r="R127" i="37" s="1"/>
  <c r="J290" i="156"/>
  <c r="Q127" i="37" s="1"/>
  <c r="P127" i="37"/>
  <c r="O127" i="37"/>
  <c r="N127" i="37"/>
  <c r="M127" i="37"/>
  <c r="L127" i="37"/>
  <c r="K127" i="37"/>
  <c r="J127" i="37"/>
  <c r="I127" i="37"/>
  <c r="H127" i="37"/>
  <c r="H290" i="156"/>
  <c r="F127" i="37" s="1"/>
  <c r="G290" i="156"/>
  <c r="E127" i="37" s="1"/>
  <c r="F290" i="156"/>
  <c r="D127" i="37" s="1"/>
  <c r="E290" i="156"/>
  <c r="C127" i="37" s="1"/>
  <c r="D290" i="156"/>
  <c r="B127" i="37" s="1"/>
  <c r="N207" i="156" l="1"/>
  <c r="U15" i="37" s="1"/>
  <c r="M207" i="156"/>
  <c r="T15" i="37" s="1"/>
  <c r="L207" i="156"/>
  <c r="S15" i="37" s="1"/>
  <c r="K207" i="156"/>
  <c r="R15" i="37" s="1"/>
  <c r="J207" i="156"/>
  <c r="Q15" i="37" s="1"/>
  <c r="P15" i="37"/>
  <c r="O15" i="37"/>
  <c r="N15" i="37"/>
  <c r="M15" i="37"/>
  <c r="L15" i="37"/>
  <c r="K15" i="37"/>
  <c r="J15" i="37"/>
  <c r="I15" i="37"/>
  <c r="H15" i="37"/>
  <c r="H207" i="156"/>
  <c r="F15" i="37" s="1"/>
  <c r="F207" i="156"/>
  <c r="D15" i="37" s="1"/>
  <c r="E207" i="156"/>
  <c r="C15" i="37" s="1"/>
  <c r="D207" i="156"/>
  <c r="B15" i="37" s="1"/>
  <c r="O259" i="156"/>
  <c r="V100" i="37" s="1"/>
  <c r="N259" i="156"/>
  <c r="U100" i="37" s="1"/>
  <c r="M259" i="156"/>
  <c r="T100" i="37" s="1"/>
  <c r="L259" i="156"/>
  <c r="S100" i="37" s="1"/>
  <c r="K259" i="156"/>
  <c r="R100" i="37" s="1"/>
  <c r="J259" i="156"/>
  <c r="Q100" i="37" s="1"/>
  <c r="P100" i="37"/>
  <c r="O100" i="37"/>
  <c r="N100" i="37"/>
  <c r="M100" i="37"/>
  <c r="L100" i="37"/>
  <c r="K100" i="37"/>
  <c r="J100" i="37"/>
  <c r="I100" i="37"/>
  <c r="H100" i="37"/>
  <c r="H259" i="156"/>
  <c r="F100" i="37" s="1"/>
  <c r="G259" i="156"/>
  <c r="E100" i="37" s="1"/>
  <c r="F259" i="156"/>
  <c r="D100" i="37" s="1"/>
  <c r="E259" i="156"/>
  <c r="C100" i="37" s="1"/>
  <c r="D259" i="156"/>
  <c r="B100" i="37" s="1"/>
  <c r="O234" i="156"/>
  <c r="V64" i="37" s="1"/>
  <c r="N234" i="156"/>
  <c r="U64" i="37" s="1"/>
  <c r="M234" i="156"/>
  <c r="T64" i="37" s="1"/>
  <c r="L234" i="156"/>
  <c r="S64" i="37" s="1"/>
  <c r="K234" i="156"/>
  <c r="R64" i="37" s="1"/>
  <c r="J234" i="156"/>
  <c r="Q64" i="37" s="1"/>
  <c r="P64" i="37"/>
  <c r="O64" i="37"/>
  <c r="N64" i="37"/>
  <c r="M64" i="37"/>
  <c r="L64" i="37"/>
  <c r="K64" i="37"/>
  <c r="J64" i="37"/>
  <c r="I64" i="37"/>
  <c r="H64" i="37"/>
  <c r="H234" i="156"/>
  <c r="F64" i="37" s="1"/>
  <c r="G234" i="156"/>
  <c r="E64" i="37" s="1"/>
  <c r="F234" i="156"/>
  <c r="D64" i="37" s="1"/>
  <c r="E234" i="156"/>
  <c r="C64" i="37" s="1"/>
  <c r="D234" i="156"/>
  <c r="B64" i="37" s="1"/>
  <c r="N219" i="156" l="1"/>
  <c r="M219" i="156"/>
  <c r="H219" i="156"/>
  <c r="F219" i="156"/>
  <c r="D219" i="156"/>
  <c r="G210" i="156"/>
  <c r="F210" i="156"/>
  <c r="E210" i="156"/>
  <c r="D210" i="156"/>
  <c r="N209" i="156"/>
  <c r="M209" i="156"/>
  <c r="H209" i="156"/>
  <c r="F209" i="156"/>
  <c r="D209" i="156"/>
  <c r="N208" i="156"/>
  <c r="M208" i="156"/>
  <c r="H208" i="156"/>
  <c r="F208" i="156"/>
  <c r="D208" i="156"/>
  <c r="N206" i="156"/>
  <c r="M206" i="156"/>
  <c r="H206" i="156"/>
  <c r="F206" i="156"/>
  <c r="D206" i="156"/>
  <c r="N204" i="156"/>
  <c r="M204" i="156"/>
  <c r="H204" i="156"/>
  <c r="F204" i="156"/>
  <c r="D204" i="156"/>
  <c r="N203" i="156"/>
  <c r="M203" i="156"/>
  <c r="H203" i="156"/>
  <c r="F203" i="156"/>
  <c r="D203" i="156"/>
  <c r="N202" i="156"/>
  <c r="M202" i="156"/>
  <c r="H202" i="156"/>
  <c r="N201" i="156"/>
  <c r="M201" i="156"/>
  <c r="H201" i="156"/>
  <c r="F202" i="156"/>
  <c r="F201" i="156"/>
  <c r="D202" i="156"/>
  <c r="D201" i="156"/>
  <c r="K178" i="156"/>
  <c r="K177" i="156"/>
  <c r="E178" i="156"/>
  <c r="E177" i="156"/>
  <c r="N174" i="156"/>
  <c r="M174" i="156"/>
  <c r="H174" i="156"/>
  <c r="F174" i="156"/>
  <c r="D174" i="156"/>
  <c r="N163" i="156"/>
  <c r="M163" i="156"/>
  <c r="H163" i="156"/>
  <c r="D163" i="156"/>
  <c r="H116" i="156"/>
  <c r="N105" i="156"/>
  <c r="M105" i="156"/>
  <c r="H105" i="156"/>
  <c r="D105" i="156"/>
  <c r="N83" i="156"/>
  <c r="M83" i="156"/>
  <c r="H83" i="156"/>
  <c r="N70" i="156"/>
  <c r="M70" i="156"/>
  <c r="L177" i="156" l="1"/>
  <c r="O178" i="156"/>
  <c r="L178" i="156"/>
  <c r="O177" i="156"/>
  <c r="I324" i="157" l="1"/>
  <c r="I299" i="157"/>
  <c r="I274" i="157"/>
  <c r="I249" i="157"/>
  <c r="I224" i="157"/>
  <c r="I199" i="157"/>
  <c r="I151" i="157"/>
  <c r="I140" i="157"/>
  <c r="I115" i="157"/>
  <c r="I87" i="157"/>
  <c r="I68" i="157"/>
  <c r="G66" i="157"/>
  <c r="I50" i="157"/>
  <c r="I41" i="157"/>
  <c r="I17" i="157"/>
  <c r="J351" i="156"/>
  <c r="Q223" i="37" s="1"/>
  <c r="J300" i="156"/>
  <c r="H278" i="156"/>
  <c r="H293" i="156" s="1"/>
  <c r="J272" i="156" l="1"/>
  <c r="I297" i="157"/>
  <c r="I322" i="157"/>
  <c r="J337" i="156"/>
  <c r="J265" i="156"/>
  <c r="I197" i="157"/>
  <c r="I247" i="157"/>
  <c r="I272" i="157"/>
  <c r="I222" i="157"/>
  <c r="I138" i="157"/>
  <c r="I101" i="157"/>
  <c r="I102" i="157"/>
  <c r="I113" i="157"/>
  <c r="I103" i="157"/>
  <c r="I76" i="157"/>
  <c r="I28" i="157"/>
  <c r="I15" i="157"/>
  <c r="J325" i="156"/>
  <c r="J245" i="156"/>
  <c r="D265" i="156"/>
  <c r="J219" i="156" l="1"/>
  <c r="J174" i="156"/>
  <c r="J105" i="156" l="1"/>
  <c r="J206" i="156"/>
  <c r="J201" i="156"/>
  <c r="J202" i="156"/>
  <c r="J203" i="156"/>
  <c r="J204" i="156"/>
  <c r="J208" i="156"/>
  <c r="J209" i="156"/>
  <c r="J163" i="156"/>
  <c r="J83" i="156"/>
  <c r="P189" i="37" l="1"/>
  <c r="P188" i="37"/>
  <c r="P187" i="37"/>
  <c r="P186" i="37"/>
  <c r="P184" i="37"/>
  <c r="P183" i="37"/>
  <c r="P182" i="37"/>
  <c r="P181" i="37"/>
  <c r="P180" i="37"/>
  <c r="P190" i="37" l="1"/>
  <c r="H14" i="57"/>
  <c r="P185" i="37"/>
  <c r="P54" i="37"/>
  <c r="P53" i="37"/>
  <c r="P52" i="37"/>
  <c r="P51" i="37"/>
  <c r="P49" i="37"/>
  <c r="P48" i="37"/>
  <c r="P47" i="37"/>
  <c r="P46" i="37"/>
  <c r="P50" i="37"/>
  <c r="P45" i="37"/>
  <c r="P55" i="37" l="1"/>
  <c r="I172" i="157" l="1"/>
  <c r="P213" i="37"/>
  <c r="P212" i="37"/>
  <c r="P211" i="37"/>
  <c r="P210" i="37"/>
  <c r="P208" i="37"/>
  <c r="P207" i="37"/>
  <c r="P206" i="37"/>
  <c r="P205" i="37"/>
  <c r="P209" i="37"/>
  <c r="P204" i="37"/>
  <c r="P201" i="37"/>
  <c r="P200" i="37"/>
  <c r="P199" i="37"/>
  <c r="P198" i="37"/>
  <c r="P196" i="37"/>
  <c r="P195" i="37"/>
  <c r="P194" i="37"/>
  <c r="P193" i="37"/>
  <c r="P197" i="37"/>
  <c r="P192" i="37"/>
  <c r="P177" i="37"/>
  <c r="P176" i="37"/>
  <c r="P175" i="37"/>
  <c r="P174" i="37"/>
  <c r="P172" i="37"/>
  <c r="P171" i="37"/>
  <c r="P170" i="37"/>
  <c r="P169" i="37"/>
  <c r="P168" i="37"/>
  <c r="P165" i="37"/>
  <c r="P164" i="37"/>
  <c r="P163" i="37"/>
  <c r="P162" i="37"/>
  <c r="P160" i="37"/>
  <c r="P159" i="37"/>
  <c r="P158" i="37"/>
  <c r="P157" i="37"/>
  <c r="P161" i="37"/>
  <c r="P156" i="37"/>
  <c r="P153" i="37"/>
  <c r="P152" i="37"/>
  <c r="P151" i="37"/>
  <c r="P150" i="37"/>
  <c r="P148" i="37"/>
  <c r="P147" i="37"/>
  <c r="P146" i="37"/>
  <c r="P145" i="37"/>
  <c r="P149" i="37"/>
  <c r="P144" i="37"/>
  <c r="P114" i="37"/>
  <c r="P113" i="37"/>
  <c r="P112" i="37"/>
  <c r="P111" i="37"/>
  <c r="P109" i="37"/>
  <c r="P108" i="37"/>
  <c r="P107" i="37"/>
  <c r="P106" i="37"/>
  <c r="P110" i="37"/>
  <c r="P105" i="37"/>
  <c r="P90" i="37"/>
  <c r="P89" i="37"/>
  <c r="P88" i="37"/>
  <c r="P87" i="37"/>
  <c r="P85" i="37"/>
  <c r="P84" i="37"/>
  <c r="P83" i="37"/>
  <c r="P82" i="37"/>
  <c r="P81" i="37"/>
  <c r="P78" i="37"/>
  <c r="P77" i="37"/>
  <c r="P76" i="37"/>
  <c r="P75" i="37"/>
  <c r="P73" i="37"/>
  <c r="P72" i="37"/>
  <c r="P71" i="37"/>
  <c r="P70" i="37"/>
  <c r="P42" i="37"/>
  <c r="P41" i="37"/>
  <c r="P40" i="37"/>
  <c r="P39" i="37"/>
  <c r="P37" i="37"/>
  <c r="P36" i="37"/>
  <c r="P35" i="37"/>
  <c r="P34" i="37"/>
  <c r="P38" i="37"/>
  <c r="P33" i="37"/>
  <c r="P30" i="37"/>
  <c r="P29" i="37"/>
  <c r="P28" i="37"/>
  <c r="P27" i="37"/>
  <c r="P25" i="37"/>
  <c r="P24" i="37"/>
  <c r="P23" i="37"/>
  <c r="P22" i="37"/>
  <c r="P238" i="37" l="1"/>
  <c r="P69" i="37"/>
  <c r="P178" i="37"/>
  <c r="P26" i="37"/>
  <c r="P91" i="37"/>
  <c r="P173" i="37"/>
  <c r="P166" i="37"/>
  <c r="P154" i="37"/>
  <c r="P86" i="37"/>
  <c r="P74" i="37"/>
  <c r="P79" i="37"/>
  <c r="P214" i="37"/>
  <c r="P21" i="37"/>
  <c r="P43" i="37"/>
  <c r="P115" i="37"/>
  <c r="P202" i="37"/>
  <c r="P31" i="37" l="1"/>
  <c r="P225" i="37"/>
  <c r="P224" i="37"/>
  <c r="P222" i="37"/>
  <c r="P220" i="37"/>
  <c r="P219" i="37"/>
  <c r="P218" i="37"/>
  <c r="P217" i="37"/>
  <c r="P141" i="37"/>
  <c r="P140" i="37"/>
  <c r="P138" i="37"/>
  <c r="P136" i="37"/>
  <c r="P135" i="37"/>
  <c r="P134" i="37"/>
  <c r="P133" i="37"/>
  <c r="P132" i="37"/>
  <c r="P129" i="37"/>
  <c r="P128" i="37"/>
  <c r="P126" i="37"/>
  <c r="P237" i="37" s="1"/>
  <c r="P125" i="37"/>
  <c r="P123" i="37"/>
  <c r="P234" i="37" s="1"/>
  <c r="P122" i="37"/>
  <c r="P121" i="37"/>
  <c r="P120" i="37"/>
  <c r="P119" i="37"/>
  <c r="P230" i="37" s="1"/>
  <c r="P118" i="37"/>
  <c r="P124" i="37"/>
  <c r="P117" i="37"/>
  <c r="P102" i="37"/>
  <c r="P101" i="37"/>
  <c r="P99" i="37"/>
  <c r="P97" i="37"/>
  <c r="P96" i="37"/>
  <c r="P95" i="37"/>
  <c r="P94" i="37"/>
  <c r="P93" i="37"/>
  <c r="P66" i="37"/>
  <c r="P65" i="37"/>
  <c r="P63" i="37"/>
  <c r="P61" i="37"/>
  <c r="P60" i="37"/>
  <c r="P59" i="37"/>
  <c r="P58" i="37"/>
  <c r="P57" i="37"/>
  <c r="P17" i="37"/>
  <c r="P16" i="37"/>
  <c r="P14" i="37"/>
  <c r="P12" i="37"/>
  <c r="P11" i="37"/>
  <c r="P10" i="37"/>
  <c r="P9" i="37"/>
  <c r="P8" i="37" l="1"/>
  <c r="P13" i="37"/>
  <c r="P229" i="37"/>
  <c r="P236" i="37"/>
  <c r="P231" i="37"/>
  <c r="P221" i="37"/>
  <c r="P232" i="37"/>
  <c r="P67" i="37"/>
  <c r="P142" i="37"/>
  <c r="P233" i="37"/>
  <c r="P103" i="37"/>
  <c r="P240" i="37"/>
  <c r="P98" i="37"/>
  <c r="P137" i="37"/>
  <c r="P216" i="37"/>
  <c r="P239" i="37"/>
  <c r="P62" i="37"/>
  <c r="P130" i="37"/>
  <c r="P235" i="37" l="1"/>
  <c r="P228" i="37"/>
  <c r="P226" i="37"/>
  <c r="O189" i="37" l="1"/>
  <c r="O188" i="37"/>
  <c r="O187" i="37"/>
  <c r="O186" i="37"/>
  <c r="O184" i="37"/>
  <c r="O183" i="37"/>
  <c r="O182" i="37"/>
  <c r="O181" i="37"/>
  <c r="O185" i="37"/>
  <c r="O180" i="37"/>
  <c r="O54" i="37"/>
  <c r="O53" i="37"/>
  <c r="O52" i="37"/>
  <c r="O51" i="37"/>
  <c r="O49" i="37"/>
  <c r="O48" i="37"/>
  <c r="O47" i="37"/>
  <c r="O46" i="37"/>
  <c r="O50" i="37"/>
  <c r="O45" i="37"/>
  <c r="O55" i="37" l="1"/>
  <c r="O190" i="37"/>
  <c r="O213" i="37" l="1"/>
  <c r="O212" i="37"/>
  <c r="O211" i="37"/>
  <c r="O210" i="37"/>
  <c r="O208" i="37"/>
  <c r="O207" i="37"/>
  <c r="O206" i="37"/>
  <c r="O205" i="37"/>
  <c r="O204" i="37"/>
  <c r="O201" i="37"/>
  <c r="O200" i="37"/>
  <c r="O199" i="37"/>
  <c r="O198" i="37"/>
  <c r="O196" i="37"/>
  <c r="O195" i="37"/>
  <c r="O194" i="37"/>
  <c r="O193" i="37"/>
  <c r="O197" i="37"/>
  <c r="O192" i="37"/>
  <c r="O177" i="37"/>
  <c r="O176" i="37"/>
  <c r="O175" i="37"/>
  <c r="O174" i="37"/>
  <c r="O172" i="37"/>
  <c r="O171" i="37"/>
  <c r="O170" i="37"/>
  <c r="O169" i="37"/>
  <c r="O173" i="37"/>
  <c r="O168" i="37"/>
  <c r="O165" i="37"/>
  <c r="O164" i="37"/>
  <c r="O163" i="37"/>
  <c r="O162" i="37"/>
  <c r="O160" i="37"/>
  <c r="O159" i="37"/>
  <c r="O158" i="37"/>
  <c r="O157" i="37"/>
  <c r="O161" i="37"/>
  <c r="O156" i="37"/>
  <c r="O153" i="37"/>
  <c r="O152" i="37"/>
  <c r="O151" i="37"/>
  <c r="O150" i="37"/>
  <c r="O148" i="37"/>
  <c r="O147" i="37"/>
  <c r="O146" i="37"/>
  <c r="O145" i="37"/>
  <c r="O144" i="37"/>
  <c r="O114" i="37"/>
  <c r="O113" i="37"/>
  <c r="O112" i="37"/>
  <c r="O111" i="37"/>
  <c r="O109" i="37"/>
  <c r="O108" i="37"/>
  <c r="O107" i="37"/>
  <c r="O106" i="37"/>
  <c r="O110" i="37"/>
  <c r="O105" i="37"/>
  <c r="O90" i="37"/>
  <c r="O89" i="37"/>
  <c r="O88" i="37"/>
  <c r="O87" i="37"/>
  <c r="O85" i="37"/>
  <c r="O84" i="37"/>
  <c r="O83" i="37"/>
  <c r="O82" i="37"/>
  <c r="O86" i="37"/>
  <c r="O81" i="37"/>
  <c r="O78" i="37"/>
  <c r="O77" i="37"/>
  <c r="O76" i="37"/>
  <c r="O75" i="37"/>
  <c r="O73" i="37"/>
  <c r="O72" i="37"/>
  <c r="O71" i="37"/>
  <c r="O70" i="37"/>
  <c r="O42" i="37"/>
  <c r="O41" i="37"/>
  <c r="O40" i="37"/>
  <c r="O39" i="37"/>
  <c r="O37" i="37"/>
  <c r="O36" i="37"/>
  <c r="O35" i="37"/>
  <c r="O34" i="37"/>
  <c r="O38" i="37"/>
  <c r="O33" i="37"/>
  <c r="O30" i="37"/>
  <c r="O29" i="37"/>
  <c r="O28" i="37"/>
  <c r="O27" i="37"/>
  <c r="O25" i="37"/>
  <c r="O24" i="37"/>
  <c r="O23" i="37"/>
  <c r="O22" i="37"/>
  <c r="O225" i="37"/>
  <c r="O224" i="37"/>
  <c r="O222" i="37"/>
  <c r="O220" i="37"/>
  <c r="O219" i="37"/>
  <c r="O218" i="37"/>
  <c r="O217" i="37"/>
  <c r="O141" i="37"/>
  <c r="O140" i="37"/>
  <c r="O138" i="37"/>
  <c r="O136" i="37"/>
  <c r="O135" i="37"/>
  <c r="O134" i="37"/>
  <c r="O133" i="37"/>
  <c r="O137" i="37"/>
  <c r="O132" i="37"/>
  <c r="O129" i="37"/>
  <c r="O128" i="37"/>
  <c r="O126" i="37"/>
  <c r="O237" i="37" s="1"/>
  <c r="O125" i="37"/>
  <c r="O123" i="37"/>
  <c r="O234" i="37" s="1"/>
  <c r="O122" i="37"/>
  <c r="O121" i="37"/>
  <c r="O120" i="37"/>
  <c r="O119" i="37"/>
  <c r="O230" i="37" s="1"/>
  <c r="O118" i="37"/>
  <c r="O124" i="37"/>
  <c r="O117" i="37"/>
  <c r="O102" i="37"/>
  <c r="O101" i="37"/>
  <c r="O99" i="37"/>
  <c r="O97" i="37"/>
  <c r="O96" i="37"/>
  <c r="O95" i="37"/>
  <c r="O94" i="37"/>
  <c r="O98" i="37"/>
  <c r="O93" i="37"/>
  <c r="O66" i="37"/>
  <c r="O65" i="37"/>
  <c r="O63" i="37"/>
  <c r="O61" i="37"/>
  <c r="O60" i="37"/>
  <c r="O59" i="37"/>
  <c r="O58" i="37"/>
  <c r="O62" i="37"/>
  <c r="O57" i="37"/>
  <c r="O17" i="37"/>
  <c r="O16" i="37"/>
  <c r="O14" i="37"/>
  <c r="O12" i="37"/>
  <c r="O11" i="37"/>
  <c r="O10" i="37"/>
  <c r="O9" i="37"/>
  <c r="O238" i="37" l="1"/>
  <c r="O21" i="37"/>
  <c r="O8" i="37"/>
  <c r="O229" i="37"/>
  <c r="O236" i="37"/>
  <c r="O231" i="37"/>
  <c r="O214" i="37"/>
  <c r="O240" i="37"/>
  <c r="O232" i="37"/>
  <c r="O233" i="37"/>
  <c r="O216" i="37"/>
  <c r="O239" i="37"/>
  <c r="O154" i="37"/>
  <c r="O103" i="37"/>
  <c r="O26" i="37"/>
  <c r="O69" i="37"/>
  <c r="O74" i="37"/>
  <c r="O43" i="37"/>
  <c r="O115" i="37"/>
  <c r="O202" i="37"/>
  <c r="O91" i="37"/>
  <c r="O149" i="37"/>
  <c r="O178" i="37"/>
  <c r="O209" i="37"/>
  <c r="O166" i="37"/>
  <c r="O130" i="37"/>
  <c r="O13" i="37"/>
  <c r="O67" i="37"/>
  <c r="O142" i="37"/>
  <c r="O221" i="37"/>
  <c r="O235" i="37" l="1"/>
  <c r="O228" i="37"/>
  <c r="O226" i="37"/>
  <c r="O18" i="37"/>
  <c r="O79" i="37"/>
  <c r="O31" i="37"/>
  <c r="O227" i="37" l="1"/>
  <c r="N189" i="37" l="1"/>
  <c r="N188" i="37"/>
  <c r="N187" i="37"/>
  <c r="N186" i="37"/>
  <c r="N184" i="37"/>
  <c r="N183" i="37"/>
  <c r="N182" i="37"/>
  <c r="N181" i="37"/>
  <c r="N180" i="37"/>
  <c r="N54" i="37"/>
  <c r="N53" i="37"/>
  <c r="N52" i="37"/>
  <c r="N51" i="37"/>
  <c r="N49" i="37"/>
  <c r="N48" i="37"/>
  <c r="N47" i="37"/>
  <c r="N46" i="37"/>
  <c r="N45" i="37"/>
  <c r="N213" i="37"/>
  <c r="N212" i="37"/>
  <c r="N211" i="37"/>
  <c r="N210" i="37"/>
  <c r="N208" i="37"/>
  <c r="N207" i="37"/>
  <c r="N206" i="37"/>
  <c r="N205" i="37"/>
  <c r="N204" i="37"/>
  <c r="N201" i="37"/>
  <c r="N200" i="37"/>
  <c r="N199" i="37"/>
  <c r="N198" i="37"/>
  <c r="N196" i="37"/>
  <c r="N195" i="37"/>
  <c r="N194" i="37"/>
  <c r="N193" i="37"/>
  <c r="N192" i="37"/>
  <c r="N177" i="37"/>
  <c r="N176" i="37"/>
  <c r="N175" i="37"/>
  <c r="N174" i="37"/>
  <c r="N172" i="37"/>
  <c r="N171" i="37"/>
  <c r="N170" i="37"/>
  <c r="N169" i="37"/>
  <c r="N168" i="37"/>
  <c r="N165" i="37"/>
  <c r="N164" i="37"/>
  <c r="N163" i="37"/>
  <c r="N162" i="37"/>
  <c r="N160" i="37"/>
  <c r="N159" i="37"/>
  <c r="N158" i="37"/>
  <c r="N157" i="37"/>
  <c r="N156" i="37"/>
  <c r="N153" i="37"/>
  <c r="N152" i="37"/>
  <c r="N151" i="37"/>
  <c r="N150" i="37"/>
  <c r="N148" i="37"/>
  <c r="N147" i="37"/>
  <c r="N146" i="37"/>
  <c r="N145" i="37"/>
  <c r="N144" i="37"/>
  <c r="N114" i="37"/>
  <c r="N113" i="37"/>
  <c r="N112" i="37"/>
  <c r="N111" i="37"/>
  <c r="N109" i="37"/>
  <c r="N108" i="37"/>
  <c r="N107" i="37"/>
  <c r="N106" i="37"/>
  <c r="N105" i="37"/>
  <c r="N90" i="37"/>
  <c r="N89" i="37"/>
  <c r="N88" i="37"/>
  <c r="N87" i="37"/>
  <c r="N85" i="37"/>
  <c r="N84" i="37"/>
  <c r="N83" i="37"/>
  <c r="N82" i="37"/>
  <c r="N86" i="37"/>
  <c r="N81" i="37"/>
  <c r="N78" i="37"/>
  <c r="N77" i="37"/>
  <c r="N76" i="37"/>
  <c r="N75" i="37"/>
  <c r="N73" i="37"/>
  <c r="N72" i="37"/>
  <c r="N71" i="37"/>
  <c r="N70" i="37"/>
  <c r="N42" i="37"/>
  <c r="N41" i="37"/>
  <c r="N40" i="37"/>
  <c r="N39" i="37"/>
  <c r="N37" i="37"/>
  <c r="N36" i="37"/>
  <c r="N35" i="37"/>
  <c r="N34" i="37"/>
  <c r="N38" i="37"/>
  <c r="N30" i="37"/>
  <c r="N29" i="37"/>
  <c r="N28" i="37"/>
  <c r="N27" i="37"/>
  <c r="N25" i="37"/>
  <c r="N24" i="37"/>
  <c r="N23" i="37"/>
  <c r="N22" i="37"/>
  <c r="N238" i="37" l="1"/>
  <c r="N154" i="37"/>
  <c r="N202" i="37"/>
  <c r="N55" i="37"/>
  <c r="N50" i="37"/>
  <c r="N214" i="37"/>
  <c r="N178" i="37"/>
  <c r="N190" i="37"/>
  <c r="N185" i="37"/>
  <c r="N115" i="37"/>
  <c r="N69" i="37"/>
  <c r="N43" i="37"/>
  <c r="N91" i="37"/>
  <c r="N173" i="37"/>
  <c r="N166" i="37"/>
  <c r="N197" i="37"/>
  <c r="N209" i="37"/>
  <c r="N26" i="37"/>
  <c r="N33" i="37"/>
  <c r="N79" i="37"/>
  <c r="N149" i="37"/>
  <c r="N31" i="37"/>
  <c r="N110" i="37"/>
  <c r="N21" i="37"/>
  <c r="N74" i="37"/>
  <c r="N161" i="37"/>
  <c r="N225" i="37" l="1"/>
  <c r="N224" i="37"/>
  <c r="N222" i="37"/>
  <c r="N220" i="37"/>
  <c r="N219" i="37"/>
  <c r="N218" i="37"/>
  <c r="N217" i="37"/>
  <c r="N141" i="37"/>
  <c r="N140" i="37"/>
  <c r="N138" i="37"/>
  <c r="N136" i="37"/>
  <c r="N135" i="37"/>
  <c r="N134" i="37"/>
  <c r="N133" i="37"/>
  <c r="N132" i="37"/>
  <c r="N129" i="37"/>
  <c r="N128" i="37"/>
  <c r="N126" i="37"/>
  <c r="N237" i="37" s="1"/>
  <c r="N125" i="37"/>
  <c r="N123" i="37"/>
  <c r="N234" i="37" s="1"/>
  <c r="N122" i="37"/>
  <c r="N121" i="37"/>
  <c r="N120" i="37"/>
  <c r="N119" i="37"/>
  <c r="N230" i="37" s="1"/>
  <c r="N118" i="37"/>
  <c r="N124" i="37"/>
  <c r="N117" i="37"/>
  <c r="N102" i="37"/>
  <c r="N101" i="37"/>
  <c r="N99" i="37"/>
  <c r="N97" i="37"/>
  <c r="N96" i="37"/>
  <c r="N95" i="37"/>
  <c r="N94" i="37"/>
  <c r="N98" i="37"/>
  <c r="N93" i="37"/>
  <c r="N66" i="37"/>
  <c r="N65" i="37"/>
  <c r="N63" i="37"/>
  <c r="N61" i="37"/>
  <c r="N60" i="37"/>
  <c r="N59" i="37"/>
  <c r="N58" i="37"/>
  <c r="N62" i="37"/>
  <c r="N57" i="37"/>
  <c r="N17" i="37"/>
  <c r="N16" i="37"/>
  <c r="N14" i="37"/>
  <c r="N12" i="37"/>
  <c r="N11" i="37"/>
  <c r="N10" i="37"/>
  <c r="N9" i="37"/>
  <c r="N8" i="37" l="1"/>
  <c r="N13" i="37"/>
  <c r="N231" i="37"/>
  <c r="N229" i="37"/>
  <c r="N236" i="37"/>
  <c r="N142" i="37"/>
  <c r="N216" i="37"/>
  <c r="N137" i="37"/>
  <c r="N240" i="37"/>
  <c r="N67" i="37"/>
  <c r="N103" i="37"/>
  <c r="N232" i="37"/>
  <c r="N221" i="37"/>
  <c r="N233" i="37"/>
  <c r="N239" i="37"/>
  <c r="N130" i="37"/>
  <c r="N235" i="37" l="1"/>
  <c r="N18" i="37"/>
  <c r="N228" i="37"/>
  <c r="N226" i="37"/>
  <c r="N227" i="37" l="1"/>
  <c r="C15" i="57" l="1"/>
  <c r="C10" i="57"/>
  <c r="C15" i="46"/>
  <c r="C10" i="46"/>
  <c r="D323" i="157"/>
  <c r="D318" i="157"/>
  <c r="D298" i="157"/>
  <c r="D293" i="157"/>
  <c r="D273" i="157"/>
  <c r="D268" i="157"/>
  <c r="D248" i="157"/>
  <c r="D243" i="157"/>
  <c r="D223" i="157"/>
  <c r="D218" i="157"/>
  <c r="D198" i="157"/>
  <c r="D193" i="157"/>
  <c r="D173" i="157"/>
  <c r="D168" i="157"/>
  <c r="D150" i="157"/>
  <c r="D147" i="157"/>
  <c r="D134" i="157"/>
  <c r="D114" i="157"/>
  <c r="D109" i="157"/>
  <c r="D88" i="157"/>
  <c r="D87" i="157" s="1"/>
  <c r="D85" i="157"/>
  <c r="D77" i="157"/>
  <c r="D73" i="157"/>
  <c r="D67" i="157"/>
  <c r="D64" i="157"/>
  <c r="D49" i="157"/>
  <c r="D46" i="157"/>
  <c r="D40" i="157"/>
  <c r="D37" i="157"/>
  <c r="D29" i="157"/>
  <c r="D24" i="157"/>
  <c r="D16" i="157"/>
  <c r="D11" i="157"/>
  <c r="E338" i="156"/>
  <c r="E333" i="156"/>
  <c r="E326" i="156"/>
  <c r="E321" i="156"/>
  <c r="E301" i="156"/>
  <c r="E296" i="156"/>
  <c r="E273" i="156"/>
  <c r="E266" i="156"/>
  <c r="E246" i="156"/>
  <c r="E241" i="156"/>
  <c r="E220" i="156"/>
  <c r="E215" i="156"/>
  <c r="E195" i="156"/>
  <c r="E192" i="156"/>
  <c r="E186" i="156"/>
  <c r="E183" i="156"/>
  <c r="E175" i="156"/>
  <c r="E174" i="156" s="1"/>
  <c r="E172" i="156"/>
  <c r="E164" i="156"/>
  <c r="E159" i="156"/>
  <c r="E117" i="156"/>
  <c r="E114" i="156"/>
  <c r="E106" i="156"/>
  <c r="E101" i="156"/>
  <c r="E95" i="156"/>
  <c r="E92" i="156"/>
  <c r="E84" i="156"/>
  <c r="E79" i="156"/>
  <c r="E71" i="156"/>
  <c r="E66" i="156"/>
  <c r="E60" i="156"/>
  <c r="E57" i="156"/>
  <c r="E51" i="156"/>
  <c r="E48" i="156"/>
  <c r="E42" i="156"/>
  <c r="E39" i="156"/>
  <c r="E15" i="156"/>
  <c r="E12" i="156"/>
  <c r="E201" i="156" l="1"/>
  <c r="E206" i="156"/>
  <c r="F337" i="156"/>
  <c r="F325" i="156"/>
  <c r="F163" i="156"/>
  <c r="F105" i="156"/>
  <c r="F70" i="156"/>
  <c r="F83" i="156" l="1"/>
  <c r="E15" i="157" l="1"/>
  <c r="V199" i="37" l="1"/>
  <c r="M28" i="57"/>
  <c r="V187" i="37" s="1"/>
  <c r="L28" i="57"/>
  <c r="U187" i="37" s="1"/>
  <c r="K28" i="57"/>
  <c r="T187" i="37" s="1"/>
  <c r="J28" i="57"/>
  <c r="S187" i="37" s="1"/>
  <c r="I28" i="57"/>
  <c r="R187" i="37" s="1"/>
  <c r="H28" i="57"/>
  <c r="Q187" i="37" s="1"/>
  <c r="M187" i="37"/>
  <c r="L187" i="37"/>
  <c r="K187" i="37"/>
  <c r="J187" i="37"/>
  <c r="I187" i="37"/>
  <c r="H187" i="37"/>
  <c r="G187" i="37"/>
  <c r="F28" i="57"/>
  <c r="F187" i="37" s="1"/>
  <c r="E28" i="57"/>
  <c r="E187" i="37" s="1"/>
  <c r="D28" i="57"/>
  <c r="D187" i="37" s="1"/>
  <c r="C28" i="57"/>
  <c r="C187" i="37" s="1"/>
  <c r="B28" i="57"/>
  <c r="B187" i="37" s="1"/>
  <c r="M28" i="46"/>
  <c r="V52" i="37" s="1"/>
  <c r="L28" i="46"/>
  <c r="U52" i="37" s="1"/>
  <c r="K28" i="46"/>
  <c r="T52" i="37" s="1"/>
  <c r="J28" i="46"/>
  <c r="S52" i="37" s="1"/>
  <c r="I28" i="46"/>
  <c r="R52" i="37" s="1"/>
  <c r="H28" i="46"/>
  <c r="Q52" i="37" s="1"/>
  <c r="M52" i="37"/>
  <c r="L52" i="37"/>
  <c r="K52" i="37"/>
  <c r="J52" i="37"/>
  <c r="I52" i="37"/>
  <c r="H52" i="37"/>
  <c r="G52" i="37"/>
  <c r="F28" i="46"/>
  <c r="F52" i="37" s="1"/>
  <c r="E28" i="46"/>
  <c r="E52" i="37" s="1"/>
  <c r="D28" i="46"/>
  <c r="D52" i="37" s="1"/>
  <c r="C28" i="46"/>
  <c r="C52" i="37" s="1"/>
  <c r="B28" i="46"/>
  <c r="B52" i="37" s="1"/>
  <c r="N336" i="157"/>
  <c r="V211" i="37" s="1"/>
  <c r="M336" i="157"/>
  <c r="U211" i="37" s="1"/>
  <c r="L336" i="157"/>
  <c r="T211" i="37" s="1"/>
  <c r="K336" i="157"/>
  <c r="S211" i="37" s="1"/>
  <c r="J336" i="157"/>
  <c r="R211" i="37" s="1"/>
  <c r="I336" i="157"/>
  <c r="Q211" i="37" s="1"/>
  <c r="M211" i="37"/>
  <c r="L211" i="37"/>
  <c r="K211" i="37"/>
  <c r="J211" i="37"/>
  <c r="I211" i="37"/>
  <c r="H211" i="37"/>
  <c r="G211" i="37"/>
  <c r="G336" i="157"/>
  <c r="F211" i="37" s="1"/>
  <c r="F336" i="157"/>
  <c r="E211" i="37" s="1"/>
  <c r="E336" i="157"/>
  <c r="D211" i="37" s="1"/>
  <c r="D336" i="157"/>
  <c r="C211" i="37" s="1"/>
  <c r="C336" i="157"/>
  <c r="B211" i="37" s="1"/>
  <c r="M311" i="157"/>
  <c r="U199" i="37" s="1"/>
  <c r="L311" i="157"/>
  <c r="T199" i="37" s="1"/>
  <c r="K311" i="157"/>
  <c r="S199" i="37" s="1"/>
  <c r="J311" i="157"/>
  <c r="R199" i="37" s="1"/>
  <c r="I311" i="157"/>
  <c r="Q199" i="37" s="1"/>
  <c r="M199" i="37"/>
  <c r="L199" i="37"/>
  <c r="K199" i="37"/>
  <c r="J199" i="37"/>
  <c r="I199" i="37"/>
  <c r="H199" i="37"/>
  <c r="G199" i="37"/>
  <c r="G311" i="157"/>
  <c r="F199" i="37" s="1"/>
  <c r="F311" i="157"/>
  <c r="E199" i="37" s="1"/>
  <c r="E311" i="157"/>
  <c r="D199" i="37" s="1"/>
  <c r="D311" i="157"/>
  <c r="C199" i="37" s="1"/>
  <c r="C311" i="157"/>
  <c r="B199" i="37" s="1"/>
  <c r="N286" i="157"/>
  <c r="V175" i="37" s="1"/>
  <c r="M286" i="157"/>
  <c r="U175" i="37" s="1"/>
  <c r="L286" i="157"/>
  <c r="T175" i="37" s="1"/>
  <c r="K286" i="157"/>
  <c r="S175" i="37" s="1"/>
  <c r="J286" i="157"/>
  <c r="R175" i="37" s="1"/>
  <c r="I286" i="157"/>
  <c r="Q175" i="37" s="1"/>
  <c r="M175" i="37"/>
  <c r="L175" i="37"/>
  <c r="K175" i="37"/>
  <c r="J175" i="37"/>
  <c r="I175" i="37"/>
  <c r="H175" i="37"/>
  <c r="G175" i="37"/>
  <c r="G286" i="157"/>
  <c r="F175" i="37" s="1"/>
  <c r="F286" i="157"/>
  <c r="E175" i="37" s="1"/>
  <c r="E286" i="157"/>
  <c r="D175" i="37" s="1"/>
  <c r="D286" i="157"/>
  <c r="C175" i="37" s="1"/>
  <c r="C286" i="157"/>
  <c r="B175" i="37" s="1"/>
  <c r="N261" i="157"/>
  <c r="V163" i="37" s="1"/>
  <c r="M261" i="157"/>
  <c r="U163" i="37" s="1"/>
  <c r="L261" i="157"/>
  <c r="T163" i="37" s="1"/>
  <c r="K261" i="157"/>
  <c r="S163" i="37" s="1"/>
  <c r="J261" i="157"/>
  <c r="R163" i="37" s="1"/>
  <c r="I261" i="157"/>
  <c r="Q163" i="37" s="1"/>
  <c r="M163" i="37"/>
  <c r="L163" i="37"/>
  <c r="K163" i="37"/>
  <c r="J163" i="37"/>
  <c r="I163" i="37"/>
  <c r="H163" i="37"/>
  <c r="G163" i="37"/>
  <c r="G261" i="157"/>
  <c r="F163" i="37" s="1"/>
  <c r="F261" i="157"/>
  <c r="E163" i="37" s="1"/>
  <c r="E261" i="157"/>
  <c r="D163" i="37" s="1"/>
  <c r="D261" i="157"/>
  <c r="C163" i="37" s="1"/>
  <c r="C261" i="157"/>
  <c r="B163" i="37" s="1"/>
  <c r="N236" i="157"/>
  <c r="V151" i="37" s="1"/>
  <c r="M236" i="157"/>
  <c r="U151" i="37" s="1"/>
  <c r="L236" i="157"/>
  <c r="T151" i="37" s="1"/>
  <c r="K236" i="157"/>
  <c r="S151" i="37" s="1"/>
  <c r="J236" i="157"/>
  <c r="R151" i="37" s="1"/>
  <c r="I236" i="157"/>
  <c r="Q151" i="37" s="1"/>
  <c r="M151" i="37"/>
  <c r="L151" i="37"/>
  <c r="K151" i="37"/>
  <c r="J151" i="37"/>
  <c r="I151" i="37"/>
  <c r="H151" i="37"/>
  <c r="G151" i="37"/>
  <c r="G236" i="157"/>
  <c r="F151" i="37" s="1"/>
  <c r="F236" i="157"/>
  <c r="E151" i="37" s="1"/>
  <c r="E236" i="157"/>
  <c r="D151" i="37" s="1"/>
  <c r="D236" i="157"/>
  <c r="C151" i="37" s="1"/>
  <c r="C236" i="157"/>
  <c r="B151" i="37" s="1"/>
  <c r="N211" i="157"/>
  <c r="V112" i="37" s="1"/>
  <c r="M211" i="157"/>
  <c r="U112" i="37" s="1"/>
  <c r="L211" i="157"/>
  <c r="T112" i="37" s="1"/>
  <c r="K211" i="157"/>
  <c r="S112" i="37" s="1"/>
  <c r="J211" i="157"/>
  <c r="R112" i="37" s="1"/>
  <c r="I211" i="157"/>
  <c r="Q112" i="37" s="1"/>
  <c r="M112" i="37"/>
  <c r="L112" i="37"/>
  <c r="K112" i="37"/>
  <c r="J112" i="37"/>
  <c r="I112" i="37"/>
  <c r="H112" i="37"/>
  <c r="G112" i="37"/>
  <c r="G211" i="157"/>
  <c r="F112" i="37" s="1"/>
  <c r="F211" i="157"/>
  <c r="E112" i="37" s="1"/>
  <c r="E211" i="157"/>
  <c r="D112" i="37" s="1"/>
  <c r="D211" i="157"/>
  <c r="C112" i="37" s="1"/>
  <c r="C211" i="157"/>
  <c r="B112" i="37" s="1"/>
  <c r="N186" i="157"/>
  <c r="V88" i="37" s="1"/>
  <c r="M186" i="157"/>
  <c r="U88" i="37" s="1"/>
  <c r="L186" i="157"/>
  <c r="T88" i="37" s="1"/>
  <c r="K186" i="157"/>
  <c r="S88" i="37" s="1"/>
  <c r="J186" i="157"/>
  <c r="R88" i="37" s="1"/>
  <c r="I186" i="157"/>
  <c r="Q88" i="37" s="1"/>
  <c r="M88" i="37"/>
  <c r="L88" i="37"/>
  <c r="K88" i="37"/>
  <c r="J88" i="37"/>
  <c r="I88" i="37"/>
  <c r="H88" i="37"/>
  <c r="G88" i="37"/>
  <c r="G186" i="157"/>
  <c r="F88" i="37" s="1"/>
  <c r="F186" i="157"/>
  <c r="E88" i="37" s="1"/>
  <c r="E186" i="157"/>
  <c r="D88" i="37" s="1"/>
  <c r="D186" i="157"/>
  <c r="C88" i="37" s="1"/>
  <c r="C186" i="157"/>
  <c r="B88" i="37" s="1"/>
  <c r="N161" i="157"/>
  <c r="V76" i="37" s="1"/>
  <c r="M161" i="157"/>
  <c r="U76" i="37" s="1"/>
  <c r="L161" i="157"/>
  <c r="T76" i="37" s="1"/>
  <c r="K161" i="157"/>
  <c r="S76" i="37" s="1"/>
  <c r="J161" i="157"/>
  <c r="R76" i="37" s="1"/>
  <c r="I161" i="157"/>
  <c r="Q76" i="37" s="1"/>
  <c r="M76" i="37"/>
  <c r="L76" i="37"/>
  <c r="K76" i="37"/>
  <c r="J76" i="37"/>
  <c r="I76" i="37"/>
  <c r="H76" i="37"/>
  <c r="G76" i="37"/>
  <c r="G161" i="157"/>
  <c r="F76" i="37" s="1"/>
  <c r="F161" i="157"/>
  <c r="E76" i="37" s="1"/>
  <c r="E161" i="157"/>
  <c r="D76" i="37" s="1"/>
  <c r="D161" i="157"/>
  <c r="C76" i="37" s="1"/>
  <c r="C161" i="157"/>
  <c r="B76" i="37" s="1"/>
  <c r="N127" i="157"/>
  <c r="V40" i="37" s="1"/>
  <c r="M127" i="157"/>
  <c r="U40" i="37" s="1"/>
  <c r="L127" i="157"/>
  <c r="T40" i="37" s="1"/>
  <c r="K127" i="157"/>
  <c r="S40" i="37" s="1"/>
  <c r="J127" i="157"/>
  <c r="R40" i="37" s="1"/>
  <c r="I127" i="157"/>
  <c r="Q40" i="37" s="1"/>
  <c r="M40" i="37"/>
  <c r="L40" i="37"/>
  <c r="K40" i="37"/>
  <c r="J40" i="37"/>
  <c r="I40" i="37"/>
  <c r="H40" i="37"/>
  <c r="G40" i="37"/>
  <c r="G127" i="157"/>
  <c r="F40" i="37" s="1"/>
  <c r="F127" i="157"/>
  <c r="E40" i="37" s="1"/>
  <c r="E127" i="157"/>
  <c r="D40" i="37" s="1"/>
  <c r="D127" i="157"/>
  <c r="C40" i="37" s="1"/>
  <c r="C127" i="157"/>
  <c r="B40" i="37" s="1"/>
  <c r="V28" i="37"/>
  <c r="U28" i="37"/>
  <c r="T28" i="37"/>
  <c r="S28" i="37"/>
  <c r="R28" i="37"/>
  <c r="Q28" i="37"/>
  <c r="M28" i="37"/>
  <c r="L28" i="37"/>
  <c r="K28" i="37"/>
  <c r="J28" i="37"/>
  <c r="I28" i="37"/>
  <c r="H28" i="37"/>
  <c r="G28" i="37"/>
  <c r="F28" i="37"/>
  <c r="E28" i="37"/>
  <c r="D28" i="37"/>
  <c r="C28" i="37"/>
  <c r="B28" i="37"/>
  <c r="I238" i="37" l="1"/>
  <c r="M238" i="37"/>
  <c r="T238" i="37"/>
  <c r="B238" i="37"/>
  <c r="F238" i="37"/>
  <c r="J238" i="37"/>
  <c r="Q238" i="37"/>
  <c r="U238" i="37"/>
  <c r="C238" i="37"/>
  <c r="G238" i="37"/>
  <c r="K238" i="37"/>
  <c r="R238" i="37"/>
  <c r="D238" i="37"/>
  <c r="H238" i="37"/>
  <c r="L238" i="37"/>
  <c r="S238" i="37"/>
  <c r="E271" i="156" l="1"/>
  <c r="J59" i="156" l="1"/>
  <c r="J56" i="156" l="1"/>
  <c r="J62" i="156" s="1"/>
  <c r="J65" i="156"/>
  <c r="J70" i="156"/>
  <c r="J75" i="156" l="1"/>
  <c r="L189" i="37"/>
  <c r="L188" i="37"/>
  <c r="L186" i="37"/>
  <c r="L184" i="37"/>
  <c r="L183" i="37"/>
  <c r="L182" i="37"/>
  <c r="L181" i="37"/>
  <c r="L185" i="37"/>
  <c r="L180" i="37"/>
  <c r="L190" i="37" l="1"/>
  <c r="L54" i="37"/>
  <c r="L53" i="37"/>
  <c r="L51" i="37"/>
  <c r="L49" i="37"/>
  <c r="L48" i="37"/>
  <c r="L47" i="37"/>
  <c r="L46" i="37"/>
  <c r="L55" i="37"/>
  <c r="L45" i="37"/>
  <c r="L213" i="37"/>
  <c r="L212" i="37"/>
  <c r="L210" i="37"/>
  <c r="L208" i="37"/>
  <c r="L207" i="37"/>
  <c r="L206" i="37"/>
  <c r="L205" i="37"/>
  <c r="L209" i="37"/>
  <c r="L204" i="37"/>
  <c r="L201" i="37"/>
  <c r="L200" i="37"/>
  <c r="L198" i="37"/>
  <c r="L196" i="37"/>
  <c r="L195" i="37"/>
  <c r="L194" i="37"/>
  <c r="L193" i="37"/>
  <c r="L197" i="37"/>
  <c r="L192" i="37"/>
  <c r="L177" i="37"/>
  <c r="L176" i="37"/>
  <c r="L174" i="37"/>
  <c r="L172" i="37"/>
  <c r="L171" i="37"/>
  <c r="L170" i="37"/>
  <c r="L169" i="37"/>
  <c r="L168" i="37"/>
  <c r="L165" i="37"/>
  <c r="L164" i="37"/>
  <c r="L162" i="37"/>
  <c r="L160" i="37"/>
  <c r="L159" i="37"/>
  <c r="L158" i="37"/>
  <c r="L157" i="37"/>
  <c r="L161" i="37"/>
  <c r="L156" i="37"/>
  <c r="L153" i="37"/>
  <c r="L152" i="37"/>
  <c r="L150" i="37"/>
  <c r="L148" i="37"/>
  <c r="L147" i="37"/>
  <c r="L146" i="37"/>
  <c r="L145" i="37"/>
  <c r="L144" i="37"/>
  <c r="L114" i="37"/>
  <c r="L113" i="37"/>
  <c r="L111" i="37"/>
  <c r="L109" i="37"/>
  <c r="L108" i="37"/>
  <c r="L107" i="37"/>
  <c r="L106" i="37"/>
  <c r="L110" i="37"/>
  <c r="L105" i="37"/>
  <c r="L90" i="37"/>
  <c r="L89" i="37"/>
  <c r="L87" i="37"/>
  <c r="L85" i="37"/>
  <c r="L84" i="37"/>
  <c r="L83" i="37"/>
  <c r="L82" i="37"/>
  <c r="L81" i="37"/>
  <c r="L78" i="37"/>
  <c r="L77" i="37"/>
  <c r="L75" i="37"/>
  <c r="L73" i="37"/>
  <c r="L72" i="37"/>
  <c r="L71" i="37"/>
  <c r="L70" i="37"/>
  <c r="L69" i="37"/>
  <c r="L42" i="37"/>
  <c r="L41" i="37"/>
  <c r="L39" i="37"/>
  <c r="L37" i="37"/>
  <c r="L36" i="37"/>
  <c r="L35" i="37"/>
  <c r="L34" i="37"/>
  <c r="L38" i="37"/>
  <c r="L33" i="37"/>
  <c r="L30" i="37"/>
  <c r="L29" i="37"/>
  <c r="L27" i="37"/>
  <c r="L25" i="37"/>
  <c r="L24" i="37"/>
  <c r="L23" i="37"/>
  <c r="L22" i="37"/>
  <c r="L21" i="37" l="1"/>
  <c r="L178" i="37"/>
  <c r="L50" i="37"/>
  <c r="L202" i="37"/>
  <c r="L43" i="37"/>
  <c r="L154" i="37"/>
  <c r="L166" i="37"/>
  <c r="L173" i="37"/>
  <c r="L26" i="37"/>
  <c r="L91" i="37"/>
  <c r="L115" i="37"/>
  <c r="L149" i="37"/>
  <c r="L31" i="37"/>
  <c r="L74" i="37"/>
  <c r="L86" i="37"/>
  <c r="L214" i="37"/>
  <c r="L79" i="37" l="1"/>
  <c r="L225" i="37"/>
  <c r="L224" i="37"/>
  <c r="L222" i="37"/>
  <c r="L220" i="37"/>
  <c r="L219" i="37"/>
  <c r="L218" i="37"/>
  <c r="L217" i="37"/>
  <c r="L141" i="37"/>
  <c r="L140" i="37"/>
  <c r="L138" i="37"/>
  <c r="L136" i="37"/>
  <c r="L135" i="37"/>
  <c r="L134" i="37"/>
  <c r="L133" i="37"/>
  <c r="L132" i="37"/>
  <c r="L129" i="37"/>
  <c r="L128" i="37"/>
  <c r="L126" i="37"/>
  <c r="L237" i="37" s="1"/>
  <c r="L125" i="37"/>
  <c r="L123" i="37"/>
  <c r="L234" i="37" s="1"/>
  <c r="L122" i="37"/>
  <c r="L121" i="37"/>
  <c r="L120" i="37"/>
  <c r="L119" i="37"/>
  <c r="L230" i="37" s="1"/>
  <c r="L118" i="37"/>
  <c r="L117" i="37"/>
  <c r="L102" i="37"/>
  <c r="L101" i="37"/>
  <c r="L99" i="37"/>
  <c r="L97" i="37"/>
  <c r="L96" i="37"/>
  <c r="L95" i="37"/>
  <c r="L94" i="37"/>
  <c r="L98" i="37"/>
  <c r="L93" i="37"/>
  <c r="L66" i="37"/>
  <c r="L65" i="37"/>
  <c r="L63" i="37"/>
  <c r="L61" i="37"/>
  <c r="L60" i="37"/>
  <c r="L59" i="37"/>
  <c r="L58" i="37"/>
  <c r="L57" i="37"/>
  <c r="L8" i="37" l="1"/>
  <c r="L13" i="37"/>
  <c r="L67" i="37"/>
  <c r="L216" i="37"/>
  <c r="L142" i="37"/>
  <c r="L221" i="37"/>
  <c r="L137" i="37"/>
  <c r="L130" i="37"/>
  <c r="L124" i="37"/>
  <c r="L16" i="37"/>
  <c r="L239" i="37" s="1"/>
  <c r="L11" i="37"/>
  <c r="L232" i="37" s="1"/>
  <c r="L17" i="37"/>
  <c r="L240" i="37" s="1"/>
  <c r="L12" i="37"/>
  <c r="L233" i="37" s="1"/>
  <c r="L10" i="37"/>
  <c r="L231" i="37" s="1"/>
  <c r="L9" i="37"/>
  <c r="L229" i="37" s="1"/>
  <c r="L14" i="37"/>
  <c r="L236" i="37" s="1"/>
  <c r="L62" i="37"/>
  <c r="L103" i="37"/>
  <c r="L235" i="37" l="1"/>
  <c r="L18" i="37"/>
  <c r="L228" i="37"/>
  <c r="L226" i="37"/>
  <c r="L227" i="37" l="1"/>
  <c r="K226" i="37"/>
  <c r="K225" i="37"/>
  <c r="K224" i="37"/>
  <c r="K222" i="37"/>
  <c r="K221" i="37"/>
  <c r="K220" i="37"/>
  <c r="K219" i="37"/>
  <c r="K218" i="37"/>
  <c r="K217" i="37"/>
  <c r="K216" i="37"/>
  <c r="K214" i="37"/>
  <c r="K213" i="37"/>
  <c r="K212" i="37"/>
  <c r="K210" i="37"/>
  <c r="K209" i="37"/>
  <c r="K208" i="37"/>
  <c r="K207" i="37"/>
  <c r="K206" i="37"/>
  <c r="K205" i="37"/>
  <c r="K204" i="37"/>
  <c r="K202" i="37"/>
  <c r="K201" i="37"/>
  <c r="K200" i="37"/>
  <c r="K198" i="37"/>
  <c r="K197" i="37"/>
  <c r="K196" i="37"/>
  <c r="K195" i="37"/>
  <c r="K194" i="37"/>
  <c r="K193" i="37"/>
  <c r="K192" i="37"/>
  <c r="K190" i="37"/>
  <c r="K189" i="37"/>
  <c r="K188" i="37"/>
  <c r="K186" i="37"/>
  <c r="K185" i="37"/>
  <c r="K184" i="37"/>
  <c r="K183" i="37"/>
  <c r="K182" i="37"/>
  <c r="K181" i="37"/>
  <c r="K180" i="37"/>
  <c r="K178" i="37"/>
  <c r="K177" i="37"/>
  <c r="K176" i="37"/>
  <c r="K174" i="37"/>
  <c r="K173" i="37"/>
  <c r="K172" i="37"/>
  <c r="K171" i="37"/>
  <c r="K170" i="37"/>
  <c r="K169" i="37"/>
  <c r="K168" i="37"/>
  <c r="K166" i="37"/>
  <c r="K165" i="37"/>
  <c r="K164" i="37"/>
  <c r="K162" i="37"/>
  <c r="K161" i="37"/>
  <c r="K160" i="37"/>
  <c r="K159" i="37"/>
  <c r="K158" i="37"/>
  <c r="K157" i="37"/>
  <c r="K156" i="37"/>
  <c r="K154" i="37"/>
  <c r="K153" i="37"/>
  <c r="K152" i="37"/>
  <c r="K150" i="37"/>
  <c r="K149" i="37"/>
  <c r="K148" i="37"/>
  <c r="K147" i="37"/>
  <c r="K146" i="37"/>
  <c r="K145" i="37"/>
  <c r="K144" i="37"/>
  <c r="K142" i="37"/>
  <c r="K141" i="37"/>
  <c r="K140" i="37"/>
  <c r="K138" i="37"/>
  <c r="K137" i="37"/>
  <c r="K136" i="37"/>
  <c r="K135" i="37"/>
  <c r="K134" i="37"/>
  <c r="K133" i="37"/>
  <c r="K132" i="37"/>
  <c r="K115" i="37"/>
  <c r="K114" i="37"/>
  <c r="K113" i="37"/>
  <c r="K111" i="37"/>
  <c r="K110" i="37"/>
  <c r="K109" i="37"/>
  <c r="K108" i="37"/>
  <c r="K107" i="37"/>
  <c r="K106" i="37"/>
  <c r="K105" i="37"/>
  <c r="K91" i="37"/>
  <c r="K90" i="37"/>
  <c r="K89" i="37"/>
  <c r="K87" i="37"/>
  <c r="K86" i="37"/>
  <c r="K85" i="37"/>
  <c r="K84" i="37"/>
  <c r="K83" i="37"/>
  <c r="K82" i="37"/>
  <c r="K81" i="37"/>
  <c r="K79" i="37"/>
  <c r="K78" i="37"/>
  <c r="K77" i="37"/>
  <c r="K75" i="37"/>
  <c r="K74" i="37"/>
  <c r="K73" i="37"/>
  <c r="K72" i="37"/>
  <c r="K71" i="37"/>
  <c r="K70" i="37"/>
  <c r="K69" i="37"/>
  <c r="K55" i="37"/>
  <c r="K54" i="37"/>
  <c r="K53" i="37"/>
  <c r="K51" i="37"/>
  <c r="K50" i="37"/>
  <c r="K49" i="37"/>
  <c r="K48" i="37"/>
  <c r="K47" i="37"/>
  <c r="K46" i="37"/>
  <c r="K45" i="37"/>
  <c r="K43" i="37"/>
  <c r="K42" i="37"/>
  <c r="K41" i="37"/>
  <c r="K39" i="37"/>
  <c r="K38" i="37"/>
  <c r="K37" i="37"/>
  <c r="K36" i="37"/>
  <c r="K35" i="37"/>
  <c r="K34" i="37"/>
  <c r="K33" i="37"/>
  <c r="K31" i="37"/>
  <c r="K30" i="37"/>
  <c r="K29" i="37"/>
  <c r="K27" i="37"/>
  <c r="K26" i="37"/>
  <c r="K25" i="37"/>
  <c r="K24" i="37"/>
  <c r="K23" i="37"/>
  <c r="K22" i="37"/>
  <c r="K21" i="37"/>
  <c r="K126" i="37"/>
  <c r="K237" i="37" s="1"/>
  <c r="K123" i="37"/>
  <c r="K234" i="37" s="1"/>
  <c r="K66" i="37"/>
  <c r="K61" i="37"/>
  <c r="K57" i="37"/>
  <c r="K14" i="37"/>
  <c r="K9" i="37"/>
  <c r="J189" i="37"/>
  <c r="J188" i="37"/>
  <c r="J186" i="37"/>
  <c r="J184" i="37"/>
  <c r="J183" i="37"/>
  <c r="J182" i="37"/>
  <c r="J181" i="37"/>
  <c r="J180" i="37"/>
  <c r="J54" i="37"/>
  <c r="J53" i="37"/>
  <c r="J51" i="37"/>
  <c r="J49" i="37"/>
  <c r="J48" i="37"/>
  <c r="J47" i="37"/>
  <c r="J46" i="37"/>
  <c r="J45" i="37"/>
  <c r="J213" i="37"/>
  <c r="J212" i="37"/>
  <c r="J210" i="37"/>
  <c r="J208" i="37"/>
  <c r="J207" i="37"/>
  <c r="J206" i="37"/>
  <c r="J205" i="37"/>
  <c r="J204" i="37"/>
  <c r="J201" i="37"/>
  <c r="J200" i="37"/>
  <c r="J198" i="37"/>
  <c r="J196" i="37"/>
  <c r="J195" i="37"/>
  <c r="J194" i="37"/>
  <c r="J193" i="37"/>
  <c r="J192" i="37"/>
  <c r="J177" i="37"/>
  <c r="J176" i="37"/>
  <c r="J174" i="37"/>
  <c r="J172" i="37"/>
  <c r="J171" i="37"/>
  <c r="J170" i="37"/>
  <c r="J169" i="37"/>
  <c r="J168" i="37"/>
  <c r="J165" i="37"/>
  <c r="J164" i="37"/>
  <c r="J162" i="37"/>
  <c r="J160" i="37"/>
  <c r="J159" i="37"/>
  <c r="J158" i="37"/>
  <c r="J157" i="37"/>
  <c r="J161" i="37"/>
  <c r="J156" i="37"/>
  <c r="J153" i="37"/>
  <c r="J152" i="37"/>
  <c r="J150" i="37"/>
  <c r="J148" i="37"/>
  <c r="J147" i="37"/>
  <c r="J146" i="37"/>
  <c r="J145" i="37"/>
  <c r="J149" i="37"/>
  <c r="J144" i="37"/>
  <c r="J114" i="37"/>
  <c r="J113" i="37"/>
  <c r="J111" i="37"/>
  <c r="J109" i="37"/>
  <c r="J108" i="37"/>
  <c r="J107" i="37"/>
  <c r="J106" i="37"/>
  <c r="J110" i="37"/>
  <c r="J105" i="37"/>
  <c r="J90" i="37"/>
  <c r="J89" i="37"/>
  <c r="J87" i="37"/>
  <c r="J85" i="37"/>
  <c r="J84" i="37"/>
  <c r="J83" i="37"/>
  <c r="J82" i="37"/>
  <c r="J81" i="37"/>
  <c r="J78" i="37"/>
  <c r="J77" i="37"/>
  <c r="J75" i="37"/>
  <c r="J73" i="37"/>
  <c r="J72" i="37"/>
  <c r="J71" i="37"/>
  <c r="J70" i="37"/>
  <c r="J42" i="37"/>
  <c r="J41" i="37"/>
  <c r="J39" i="37"/>
  <c r="J37" i="37"/>
  <c r="J36" i="37"/>
  <c r="J35" i="37"/>
  <c r="J34" i="37"/>
  <c r="J38" i="37"/>
  <c r="J33" i="37"/>
  <c r="J30" i="37"/>
  <c r="J29" i="37"/>
  <c r="J27" i="37"/>
  <c r="J25" i="37"/>
  <c r="J24" i="37"/>
  <c r="J23" i="37"/>
  <c r="J22" i="37"/>
  <c r="J225" i="37"/>
  <c r="J224" i="37"/>
  <c r="J222" i="37"/>
  <c r="J220" i="37"/>
  <c r="J219" i="37"/>
  <c r="J218" i="37"/>
  <c r="J217" i="37"/>
  <c r="J141" i="37"/>
  <c r="J140" i="37"/>
  <c r="J138" i="37"/>
  <c r="J136" i="37"/>
  <c r="J135" i="37"/>
  <c r="J134" i="37"/>
  <c r="J133" i="37"/>
  <c r="J132" i="37"/>
  <c r="J129" i="37"/>
  <c r="J128" i="37"/>
  <c r="J126" i="37"/>
  <c r="J237" i="37" s="1"/>
  <c r="J125" i="37"/>
  <c r="J123" i="37"/>
  <c r="J234" i="37" s="1"/>
  <c r="J122" i="37"/>
  <c r="J121" i="37"/>
  <c r="J120" i="37"/>
  <c r="J119" i="37"/>
  <c r="J230" i="37" s="1"/>
  <c r="J118" i="37"/>
  <c r="J117" i="37"/>
  <c r="J102" i="37"/>
  <c r="J101" i="37"/>
  <c r="J99" i="37"/>
  <c r="J97" i="37"/>
  <c r="J96" i="37"/>
  <c r="J95" i="37"/>
  <c r="J94" i="37"/>
  <c r="J93" i="37"/>
  <c r="J66" i="37"/>
  <c r="J65" i="37"/>
  <c r="J63" i="37"/>
  <c r="J61" i="37"/>
  <c r="J60" i="37"/>
  <c r="J59" i="37"/>
  <c r="J58" i="37"/>
  <c r="J57" i="37"/>
  <c r="J17" i="37"/>
  <c r="J16" i="37"/>
  <c r="J14" i="37"/>
  <c r="J12" i="37"/>
  <c r="J11" i="37"/>
  <c r="J10" i="37"/>
  <c r="J9" i="37"/>
  <c r="J55" i="37" l="1"/>
  <c r="J8" i="37"/>
  <c r="J229" i="37"/>
  <c r="J236" i="37"/>
  <c r="J231" i="37"/>
  <c r="J103" i="37"/>
  <c r="J50" i="37"/>
  <c r="J202" i="37"/>
  <c r="J190" i="37"/>
  <c r="J79" i="37"/>
  <c r="J91" i="37"/>
  <c r="J178" i="37"/>
  <c r="J214" i="37"/>
  <c r="J216" i="37"/>
  <c r="J21" i="37"/>
  <c r="J43" i="37"/>
  <c r="J69" i="37"/>
  <c r="J173" i="37"/>
  <c r="J86" i="37"/>
  <c r="J154" i="37"/>
  <c r="J209" i="37"/>
  <c r="J142" i="37"/>
  <c r="J130" i="37"/>
  <c r="J226" i="37"/>
  <c r="J67" i="37"/>
  <c r="J13" i="37"/>
  <c r="J98" i="37"/>
  <c r="J221" i="37"/>
  <c r="J137" i="37"/>
  <c r="J124" i="37"/>
  <c r="J185" i="37"/>
  <c r="K128" i="37"/>
  <c r="K129" i="37"/>
  <c r="K125" i="37"/>
  <c r="K124" i="37"/>
  <c r="K121" i="37"/>
  <c r="K122" i="37"/>
  <c r="K120" i="37"/>
  <c r="K118" i="37"/>
  <c r="K119" i="37"/>
  <c r="K230" i="37" s="1"/>
  <c r="K96" i="37"/>
  <c r="K101" i="37"/>
  <c r="K93" i="37"/>
  <c r="K97" i="37"/>
  <c r="K102" i="37"/>
  <c r="K94" i="37"/>
  <c r="K98" i="37"/>
  <c r="K95" i="37"/>
  <c r="K99" i="37"/>
  <c r="K103" i="37"/>
  <c r="K58" i="37"/>
  <c r="K62" i="37"/>
  <c r="K59" i="37"/>
  <c r="K63" i="37"/>
  <c r="K60" i="37"/>
  <c r="K65" i="37"/>
  <c r="K8" i="37"/>
  <c r="K12" i="37"/>
  <c r="K17" i="37"/>
  <c r="K13" i="37"/>
  <c r="K10" i="37"/>
  <c r="K11" i="37"/>
  <c r="K16" i="37"/>
  <c r="J232" i="37"/>
  <c r="J240" i="37"/>
  <c r="J239" i="37"/>
  <c r="J233" i="37"/>
  <c r="J26" i="37"/>
  <c r="J115" i="37"/>
  <c r="J166" i="37"/>
  <c r="J74" i="37"/>
  <c r="J197" i="37"/>
  <c r="J62" i="37"/>
  <c r="K235" i="37" l="1"/>
  <c r="J235" i="37"/>
  <c r="J18" i="37"/>
  <c r="J227" i="37" s="1"/>
  <c r="J228" i="37"/>
  <c r="K229" i="37"/>
  <c r="K231" i="37"/>
  <c r="K236" i="37"/>
  <c r="J31" i="37"/>
  <c r="K232" i="37"/>
  <c r="K239" i="37"/>
  <c r="K233" i="37"/>
  <c r="K240" i="37"/>
  <c r="K117" i="37"/>
  <c r="K228" i="37" s="1"/>
  <c r="K67" i="37"/>
  <c r="K18" i="37"/>
  <c r="I189" i="37"/>
  <c r="I188" i="37"/>
  <c r="I186" i="37"/>
  <c r="I184" i="37"/>
  <c r="I183" i="37"/>
  <c r="I182" i="37"/>
  <c r="I181" i="37"/>
  <c r="I185" i="37"/>
  <c r="I180" i="37"/>
  <c r="I54" i="37"/>
  <c r="I53" i="37"/>
  <c r="I51" i="37"/>
  <c r="I49" i="37"/>
  <c r="I48" i="37"/>
  <c r="I47" i="37"/>
  <c r="I46" i="37"/>
  <c r="I45" i="37"/>
  <c r="I213" i="37"/>
  <c r="I212" i="37"/>
  <c r="I210" i="37"/>
  <c r="I208" i="37"/>
  <c r="I207" i="37"/>
  <c r="I206" i="37"/>
  <c r="I205" i="37"/>
  <c r="I209" i="37"/>
  <c r="I204" i="37"/>
  <c r="I201" i="37"/>
  <c r="I200" i="37"/>
  <c r="I198" i="37"/>
  <c r="I196" i="37"/>
  <c r="I195" i="37"/>
  <c r="I194" i="37"/>
  <c r="I193" i="37"/>
  <c r="I197" i="37"/>
  <c r="I192" i="37"/>
  <c r="I177" i="37"/>
  <c r="I176" i="37"/>
  <c r="I174" i="37"/>
  <c r="I172" i="37"/>
  <c r="I171" i="37"/>
  <c r="I170" i="37"/>
  <c r="I169" i="37"/>
  <c r="I173" i="37"/>
  <c r="I168" i="37"/>
  <c r="I165" i="37"/>
  <c r="I164" i="37"/>
  <c r="I162" i="37"/>
  <c r="I160" i="37"/>
  <c r="I159" i="37"/>
  <c r="I158" i="37"/>
  <c r="I157" i="37"/>
  <c r="I161" i="37"/>
  <c r="I156" i="37"/>
  <c r="I153" i="37"/>
  <c r="I152" i="37"/>
  <c r="I150" i="37"/>
  <c r="I148" i="37"/>
  <c r="I147" i="37"/>
  <c r="I146" i="37"/>
  <c r="I145" i="37"/>
  <c r="I149" i="37"/>
  <c r="I144" i="37"/>
  <c r="I114" i="37"/>
  <c r="I113" i="37"/>
  <c r="I111" i="37"/>
  <c r="I109" i="37"/>
  <c r="I108" i="37"/>
  <c r="I107" i="37"/>
  <c r="I106" i="37"/>
  <c r="I110" i="37"/>
  <c r="I105" i="37"/>
  <c r="I90" i="37"/>
  <c r="I89" i="37"/>
  <c r="I87" i="37"/>
  <c r="I85" i="37"/>
  <c r="I84" i="37"/>
  <c r="I83" i="37"/>
  <c r="I82" i="37"/>
  <c r="I86" i="37"/>
  <c r="I81" i="37"/>
  <c r="I78" i="37"/>
  <c r="I77" i="37"/>
  <c r="I75" i="37"/>
  <c r="I73" i="37"/>
  <c r="I72" i="37"/>
  <c r="I71" i="37"/>
  <c r="I70" i="37"/>
  <c r="I42" i="37"/>
  <c r="I41" i="37"/>
  <c r="I39" i="37"/>
  <c r="I37" i="37"/>
  <c r="I36" i="37"/>
  <c r="I35" i="37"/>
  <c r="I34" i="37"/>
  <c r="I33" i="37"/>
  <c r="I30" i="37"/>
  <c r="I29" i="37"/>
  <c r="I27" i="37"/>
  <c r="I25" i="37"/>
  <c r="I24" i="37"/>
  <c r="I23" i="37"/>
  <c r="I22" i="37"/>
  <c r="I225" i="37"/>
  <c r="I224" i="37"/>
  <c r="I222" i="37"/>
  <c r="I220" i="37"/>
  <c r="I219" i="37"/>
  <c r="I218" i="37"/>
  <c r="I217" i="37"/>
  <c r="I141" i="37"/>
  <c r="I140" i="37"/>
  <c r="I138" i="37"/>
  <c r="I136" i="37"/>
  <c r="I135" i="37"/>
  <c r="I134" i="37"/>
  <c r="I133" i="37"/>
  <c r="I132" i="37"/>
  <c r="I129" i="37"/>
  <c r="I128" i="37"/>
  <c r="I126" i="37"/>
  <c r="I237" i="37" s="1"/>
  <c r="I125" i="37"/>
  <c r="I123" i="37"/>
  <c r="I234" i="37" s="1"/>
  <c r="I122" i="37"/>
  <c r="I121" i="37"/>
  <c r="I120" i="37"/>
  <c r="I119" i="37"/>
  <c r="I230" i="37" s="1"/>
  <c r="I118" i="37"/>
  <c r="I117" i="37"/>
  <c r="I102" i="37"/>
  <c r="I101" i="37"/>
  <c r="I99" i="37"/>
  <c r="I97" i="37"/>
  <c r="I96" i="37"/>
  <c r="I95" i="37"/>
  <c r="I94" i="37"/>
  <c r="I93" i="37"/>
  <c r="I66" i="37"/>
  <c r="I65" i="37"/>
  <c r="I63" i="37"/>
  <c r="I61" i="37"/>
  <c r="I60" i="37"/>
  <c r="I59" i="37"/>
  <c r="I58" i="37"/>
  <c r="I62" i="37"/>
  <c r="I57" i="37"/>
  <c r="I17" i="37"/>
  <c r="I16" i="37"/>
  <c r="I14" i="37"/>
  <c r="I12" i="37"/>
  <c r="I11" i="37"/>
  <c r="I9" i="37"/>
  <c r="I55" i="37" l="1"/>
  <c r="I43" i="37"/>
  <c r="I13" i="37"/>
  <c r="I229" i="37"/>
  <c r="I236" i="37"/>
  <c r="I21" i="37"/>
  <c r="I142" i="37"/>
  <c r="I226" i="37"/>
  <c r="I69" i="37"/>
  <c r="I74" i="37"/>
  <c r="I38" i="37"/>
  <c r="I115" i="37"/>
  <c r="I202" i="37"/>
  <c r="I26" i="37"/>
  <c r="I79" i="37"/>
  <c r="I166" i="37"/>
  <c r="I67" i="37"/>
  <c r="I221" i="37"/>
  <c r="I8" i="37"/>
  <c r="I103" i="37"/>
  <c r="I216" i="37"/>
  <c r="I98" i="37"/>
  <c r="I190" i="37"/>
  <c r="K130" i="37"/>
  <c r="K227" i="37" s="1"/>
  <c r="I232" i="37"/>
  <c r="I239" i="37"/>
  <c r="I233" i="37"/>
  <c r="I240" i="37"/>
  <c r="I10" i="37"/>
  <c r="I231" i="37" s="1"/>
  <c r="I50" i="37"/>
  <c r="I91" i="37"/>
  <c r="I154" i="37"/>
  <c r="I178" i="37"/>
  <c r="I214" i="37"/>
  <c r="I137" i="37"/>
  <c r="I18" i="37" l="1"/>
  <c r="I228" i="37"/>
  <c r="I31" i="37"/>
  <c r="I130" i="37"/>
  <c r="I124" i="37"/>
  <c r="I235" i="37" s="1"/>
  <c r="I227" i="37" l="1"/>
  <c r="H189" i="37"/>
  <c r="H188" i="37"/>
  <c r="H186" i="37"/>
  <c r="H184" i="37"/>
  <c r="H183" i="37"/>
  <c r="H182" i="37"/>
  <c r="H181" i="37"/>
  <c r="H180" i="37"/>
  <c r="H54" i="37"/>
  <c r="H53" i="37"/>
  <c r="H51" i="37"/>
  <c r="H49" i="37"/>
  <c r="H48" i="37"/>
  <c r="H47" i="37"/>
  <c r="H46" i="37"/>
  <c r="H45" i="37"/>
  <c r="H213" i="37"/>
  <c r="H212" i="37"/>
  <c r="H210" i="37"/>
  <c r="H208" i="37"/>
  <c r="H207" i="37"/>
  <c r="H206" i="37"/>
  <c r="H205" i="37"/>
  <c r="H209" i="37"/>
  <c r="H204" i="37"/>
  <c r="H201" i="37"/>
  <c r="H200" i="37"/>
  <c r="H198" i="37"/>
  <c r="H196" i="37"/>
  <c r="H195" i="37"/>
  <c r="H194" i="37"/>
  <c r="H193" i="37"/>
  <c r="H192" i="37"/>
  <c r="H177" i="37"/>
  <c r="H176" i="37"/>
  <c r="H174" i="37"/>
  <c r="H172" i="37"/>
  <c r="H171" i="37"/>
  <c r="H170" i="37"/>
  <c r="H169" i="37"/>
  <c r="H173" i="37"/>
  <c r="H168" i="37"/>
  <c r="H165" i="37"/>
  <c r="H164" i="37"/>
  <c r="H162" i="37"/>
  <c r="H160" i="37"/>
  <c r="H159" i="37"/>
  <c r="H158" i="37"/>
  <c r="H157" i="37"/>
  <c r="H156" i="37"/>
  <c r="H153" i="37"/>
  <c r="H152" i="37"/>
  <c r="H150" i="37"/>
  <c r="H148" i="37"/>
  <c r="H147" i="37"/>
  <c r="H146" i="37"/>
  <c r="H145" i="37"/>
  <c r="H149" i="37"/>
  <c r="H144" i="37"/>
  <c r="H114" i="37"/>
  <c r="H113" i="37"/>
  <c r="H111" i="37"/>
  <c r="H109" i="37"/>
  <c r="H108" i="37"/>
  <c r="H107" i="37"/>
  <c r="H106" i="37"/>
  <c r="H105" i="37"/>
  <c r="H90" i="37"/>
  <c r="H89" i="37"/>
  <c r="H87" i="37"/>
  <c r="H85" i="37"/>
  <c r="H84" i="37"/>
  <c r="H83" i="37"/>
  <c r="H82" i="37"/>
  <c r="H86" i="37"/>
  <c r="H81" i="37"/>
  <c r="H78" i="37"/>
  <c r="H77" i="37"/>
  <c r="H75" i="37"/>
  <c r="H73" i="37"/>
  <c r="H72" i="37"/>
  <c r="H71" i="37"/>
  <c r="H70" i="37"/>
  <c r="H42" i="37"/>
  <c r="H41" i="37"/>
  <c r="H39" i="37"/>
  <c r="H37" i="37"/>
  <c r="H36" i="37"/>
  <c r="H35" i="37"/>
  <c r="H34" i="37"/>
  <c r="H38" i="37"/>
  <c r="H33" i="37"/>
  <c r="H30" i="37"/>
  <c r="H29" i="37"/>
  <c r="H27" i="37"/>
  <c r="H25" i="37"/>
  <c r="H24" i="37"/>
  <c r="H23" i="37"/>
  <c r="H22" i="37"/>
  <c r="H225" i="37"/>
  <c r="H224" i="37"/>
  <c r="H222" i="37"/>
  <c r="H220" i="37"/>
  <c r="H219" i="37"/>
  <c r="H218" i="37"/>
  <c r="H217" i="37"/>
  <c r="H141" i="37"/>
  <c r="H140" i="37"/>
  <c r="H138" i="37"/>
  <c r="H136" i="37"/>
  <c r="H135" i="37"/>
  <c r="H134" i="37"/>
  <c r="H133" i="37"/>
  <c r="H132" i="37"/>
  <c r="H129" i="37"/>
  <c r="H128" i="37"/>
  <c r="H126" i="37"/>
  <c r="H237" i="37" s="1"/>
  <c r="H125" i="37"/>
  <c r="H123" i="37"/>
  <c r="H234" i="37" s="1"/>
  <c r="H122" i="37"/>
  <c r="H121" i="37"/>
  <c r="H120" i="37"/>
  <c r="H119" i="37"/>
  <c r="H230" i="37" s="1"/>
  <c r="H118" i="37"/>
  <c r="H117" i="37"/>
  <c r="H102" i="37"/>
  <c r="H101" i="37"/>
  <c r="H99" i="37"/>
  <c r="H97" i="37"/>
  <c r="H96" i="37"/>
  <c r="H95" i="37"/>
  <c r="H94" i="37"/>
  <c r="H93" i="37"/>
  <c r="H66" i="37"/>
  <c r="H65" i="37"/>
  <c r="H63" i="37"/>
  <c r="H61" i="37"/>
  <c r="H60" i="37"/>
  <c r="H59" i="37"/>
  <c r="H58" i="37"/>
  <c r="H57" i="37"/>
  <c r="H17" i="37"/>
  <c r="H16" i="37"/>
  <c r="H14" i="37"/>
  <c r="H12" i="37"/>
  <c r="H11" i="37"/>
  <c r="H10" i="37"/>
  <c r="H9" i="37"/>
  <c r="H55" i="37" l="1"/>
  <c r="H21" i="37"/>
  <c r="H8" i="37"/>
  <c r="H229" i="37"/>
  <c r="H236" i="37"/>
  <c r="H231" i="37"/>
  <c r="H103" i="37"/>
  <c r="H50" i="37"/>
  <c r="H190" i="37"/>
  <c r="H115" i="37"/>
  <c r="H69" i="37"/>
  <c r="H79" i="37"/>
  <c r="H166" i="37"/>
  <c r="H26" i="37"/>
  <c r="H202" i="37"/>
  <c r="H216" i="37"/>
  <c r="H142" i="37"/>
  <c r="H98" i="37"/>
  <c r="H221" i="37"/>
  <c r="H137" i="37"/>
  <c r="H67" i="37"/>
  <c r="H185" i="37"/>
  <c r="H240" i="37"/>
  <c r="H232" i="37"/>
  <c r="H239" i="37"/>
  <c r="H233" i="37"/>
  <c r="H31" i="37"/>
  <c r="H74" i="37"/>
  <c r="H91" i="37"/>
  <c r="H110" i="37"/>
  <c r="H154" i="37"/>
  <c r="H161" i="37"/>
  <c r="H178" i="37"/>
  <c r="H197" i="37"/>
  <c r="H214" i="37"/>
  <c r="H43" i="37"/>
  <c r="H62" i="37"/>
  <c r="H13" i="37"/>
  <c r="H18" i="37" l="1"/>
  <c r="H228" i="37"/>
  <c r="H226" i="37"/>
  <c r="H130" i="37"/>
  <c r="H124" i="37"/>
  <c r="H235" i="37" s="1"/>
  <c r="H227" i="37" l="1"/>
  <c r="G189" i="37"/>
  <c r="G188" i="37"/>
  <c r="G186" i="37"/>
  <c r="G184" i="37"/>
  <c r="G183" i="37"/>
  <c r="G182" i="37"/>
  <c r="G181" i="37"/>
  <c r="G185" i="37"/>
  <c r="G180" i="37"/>
  <c r="G54" i="37"/>
  <c r="G53" i="37"/>
  <c r="G51" i="37"/>
  <c r="G49" i="37"/>
  <c r="G48" i="37"/>
  <c r="G47" i="37"/>
  <c r="G46" i="37"/>
  <c r="G45" i="37"/>
  <c r="G213" i="37"/>
  <c r="G212" i="37"/>
  <c r="G210" i="37"/>
  <c r="G208" i="37"/>
  <c r="G207" i="37"/>
  <c r="G206" i="37"/>
  <c r="G205" i="37"/>
  <c r="G204" i="37"/>
  <c r="G201" i="37"/>
  <c r="G200" i="37"/>
  <c r="G198" i="37"/>
  <c r="G196" i="37"/>
  <c r="G195" i="37"/>
  <c r="G194" i="37"/>
  <c r="G193" i="37"/>
  <c r="G192" i="37"/>
  <c r="G177" i="37"/>
  <c r="G176" i="37"/>
  <c r="G174" i="37"/>
  <c r="G172" i="37"/>
  <c r="G171" i="37"/>
  <c r="G170" i="37"/>
  <c r="G169" i="37"/>
  <c r="G168" i="37"/>
  <c r="G165" i="37"/>
  <c r="G164" i="37"/>
  <c r="G162" i="37"/>
  <c r="G160" i="37"/>
  <c r="G159" i="37"/>
  <c r="G158" i="37"/>
  <c r="G157" i="37"/>
  <c r="G156" i="37"/>
  <c r="G153" i="37"/>
  <c r="G152" i="37"/>
  <c r="G150" i="37"/>
  <c r="G148" i="37"/>
  <c r="G147" i="37"/>
  <c r="G146" i="37"/>
  <c r="G145" i="37"/>
  <c r="G149" i="37"/>
  <c r="G144" i="37"/>
  <c r="G114" i="37"/>
  <c r="G113" i="37"/>
  <c r="G111" i="37"/>
  <c r="G109" i="37"/>
  <c r="G108" i="37"/>
  <c r="G107" i="37"/>
  <c r="G106" i="37"/>
  <c r="G105" i="37"/>
  <c r="G90" i="37"/>
  <c r="G89" i="37"/>
  <c r="G87" i="37"/>
  <c r="G85" i="37"/>
  <c r="G84" i="37"/>
  <c r="G83" i="37"/>
  <c r="G82" i="37"/>
  <c r="G81" i="37"/>
  <c r="G78" i="37"/>
  <c r="G77" i="37"/>
  <c r="G75" i="37"/>
  <c r="G73" i="37"/>
  <c r="G72" i="37"/>
  <c r="G71" i="37"/>
  <c r="G70" i="37"/>
  <c r="G69" i="37"/>
  <c r="G42" i="37"/>
  <c r="G41" i="37"/>
  <c r="G39" i="37"/>
  <c r="G37" i="37"/>
  <c r="G36" i="37"/>
  <c r="G35" i="37"/>
  <c r="G34" i="37"/>
  <c r="G38" i="37"/>
  <c r="G33" i="37"/>
  <c r="G30" i="37"/>
  <c r="G29" i="37"/>
  <c r="G27" i="37"/>
  <c r="G25" i="37"/>
  <c r="G24" i="37"/>
  <c r="G23" i="37"/>
  <c r="G22" i="37"/>
  <c r="G225" i="37"/>
  <c r="G224" i="37"/>
  <c r="G222" i="37"/>
  <c r="G220" i="37"/>
  <c r="G219" i="37"/>
  <c r="G218" i="37"/>
  <c r="G217" i="37"/>
  <c r="G141" i="37"/>
  <c r="G140" i="37"/>
  <c r="G138" i="37"/>
  <c r="G136" i="37"/>
  <c r="G135" i="37"/>
  <c r="G134" i="37"/>
  <c r="G133" i="37"/>
  <c r="G137" i="37"/>
  <c r="G132" i="37"/>
  <c r="G129" i="37"/>
  <c r="G128" i="37"/>
  <c r="G126" i="37"/>
  <c r="G237" i="37" s="1"/>
  <c r="G125" i="37"/>
  <c r="G123" i="37"/>
  <c r="G234" i="37" s="1"/>
  <c r="G122" i="37"/>
  <c r="G121" i="37"/>
  <c r="G120" i="37"/>
  <c r="G119" i="37"/>
  <c r="G230" i="37" s="1"/>
  <c r="G118" i="37"/>
  <c r="G124" i="37"/>
  <c r="G117" i="37"/>
  <c r="G102" i="37"/>
  <c r="G101" i="37"/>
  <c r="G99" i="37"/>
  <c r="G97" i="37"/>
  <c r="G96" i="37"/>
  <c r="G95" i="37"/>
  <c r="G94" i="37"/>
  <c r="G98" i="37"/>
  <c r="G66" i="37"/>
  <c r="G65" i="37"/>
  <c r="G63" i="37"/>
  <c r="G61" i="37"/>
  <c r="G60" i="37"/>
  <c r="G59" i="37"/>
  <c r="G58" i="37"/>
  <c r="G62" i="37"/>
  <c r="G57" i="37"/>
  <c r="G17" i="37"/>
  <c r="G16" i="37"/>
  <c r="G14" i="37"/>
  <c r="G12" i="37"/>
  <c r="G11" i="37"/>
  <c r="G10" i="37"/>
  <c r="G9" i="37"/>
  <c r="G55" i="37" l="1"/>
  <c r="G202" i="37"/>
  <c r="G13" i="37"/>
  <c r="G229" i="37"/>
  <c r="G236" i="37"/>
  <c r="G231" i="37"/>
  <c r="G115" i="37"/>
  <c r="G50" i="37"/>
  <c r="G178" i="37"/>
  <c r="G103" i="37"/>
  <c r="G173" i="37"/>
  <c r="G21" i="37"/>
  <c r="G43" i="37"/>
  <c r="G91" i="37"/>
  <c r="G214" i="37"/>
  <c r="G86" i="37"/>
  <c r="G209" i="37"/>
  <c r="G26" i="37"/>
  <c r="G74" i="37"/>
  <c r="G154" i="37"/>
  <c r="G166" i="37"/>
  <c r="G216" i="37"/>
  <c r="G8" i="37"/>
  <c r="G221" i="37"/>
  <c r="G93" i="37"/>
  <c r="G142" i="37"/>
  <c r="G232" i="37"/>
  <c r="G233" i="37"/>
  <c r="G239" i="37"/>
  <c r="G240" i="37"/>
  <c r="G190" i="37"/>
  <c r="G31" i="37"/>
  <c r="G79" i="37"/>
  <c r="G110" i="37"/>
  <c r="G161" i="37"/>
  <c r="G197" i="37"/>
  <c r="G130" i="37"/>
  <c r="G67" i="37"/>
  <c r="G235" i="37" l="1"/>
  <c r="G18" i="37"/>
  <c r="G227" i="37" s="1"/>
  <c r="G228" i="37"/>
  <c r="G226" i="37"/>
  <c r="F30" i="57"/>
  <c r="F189" i="37" s="1"/>
  <c r="F29" i="57"/>
  <c r="F188" i="37" s="1"/>
  <c r="F27" i="57"/>
  <c r="F186" i="37" s="1"/>
  <c r="F25" i="57"/>
  <c r="F184" i="37" s="1"/>
  <c r="F24" i="57"/>
  <c r="F183" i="37" s="1"/>
  <c r="F23" i="57"/>
  <c r="F182" i="37" s="1"/>
  <c r="F22" i="57"/>
  <c r="F181" i="37" s="1"/>
  <c r="F9" i="57"/>
  <c r="F30" i="46"/>
  <c r="F54" i="37" s="1"/>
  <c r="F29" i="46"/>
  <c r="F53" i="37" s="1"/>
  <c r="F27" i="46"/>
  <c r="F51" i="37" s="1"/>
  <c r="F25" i="46"/>
  <c r="F49" i="37" s="1"/>
  <c r="F24" i="46"/>
  <c r="F48" i="37" s="1"/>
  <c r="F23" i="46"/>
  <c r="F47" i="37" s="1"/>
  <c r="F22" i="46"/>
  <c r="F46" i="37" s="1"/>
  <c r="F26" i="46"/>
  <c r="F50" i="37" s="1"/>
  <c r="F9" i="46"/>
  <c r="G338" i="157"/>
  <c r="F213" i="37" s="1"/>
  <c r="G337" i="157"/>
  <c r="F212" i="37" s="1"/>
  <c r="G335" i="157"/>
  <c r="F210" i="37" s="1"/>
  <c r="G333" i="157"/>
  <c r="F208" i="37" s="1"/>
  <c r="G332" i="157"/>
  <c r="F207" i="37" s="1"/>
  <c r="G331" i="157"/>
  <c r="F206" i="37" s="1"/>
  <c r="G330" i="157"/>
  <c r="F205" i="37" s="1"/>
  <c r="G317" i="157"/>
  <c r="G313" i="157"/>
  <c r="F201" i="37" s="1"/>
  <c r="G312" i="157"/>
  <c r="F200" i="37" s="1"/>
  <c r="G310" i="157"/>
  <c r="F198" i="37" s="1"/>
  <c r="G308" i="157"/>
  <c r="F196" i="37" s="1"/>
  <c r="G307" i="157"/>
  <c r="F195" i="37" s="1"/>
  <c r="G306" i="157"/>
  <c r="F194" i="37" s="1"/>
  <c r="G305" i="157"/>
  <c r="F193" i="37" s="1"/>
  <c r="G292" i="157"/>
  <c r="G288" i="157"/>
  <c r="F177" i="37" s="1"/>
  <c r="G287" i="157"/>
  <c r="F176" i="37" s="1"/>
  <c r="G285" i="157"/>
  <c r="F174" i="37" s="1"/>
  <c r="G283" i="157"/>
  <c r="F172" i="37" s="1"/>
  <c r="G282" i="157"/>
  <c r="F171" i="37" s="1"/>
  <c r="G281" i="157"/>
  <c r="F170" i="37" s="1"/>
  <c r="G280" i="157"/>
  <c r="F169" i="37" s="1"/>
  <c r="G284" i="157"/>
  <c r="F173" i="37" s="1"/>
  <c r="G267" i="157"/>
  <c r="G263" i="157"/>
  <c r="F165" i="37" s="1"/>
  <c r="G262" i="157"/>
  <c r="F164" i="37" s="1"/>
  <c r="G260" i="157"/>
  <c r="F162" i="37" s="1"/>
  <c r="G258" i="157"/>
  <c r="F160" i="37" s="1"/>
  <c r="G257" i="157"/>
  <c r="F159" i="37" s="1"/>
  <c r="G256" i="157"/>
  <c r="F158" i="37" s="1"/>
  <c r="G255" i="157"/>
  <c r="F157" i="37" s="1"/>
  <c r="G242" i="157"/>
  <c r="G238" i="157"/>
  <c r="F153" i="37" s="1"/>
  <c r="G237" i="157"/>
  <c r="F152" i="37" s="1"/>
  <c r="G235" i="157"/>
  <c r="F150" i="37" s="1"/>
  <c r="G233" i="157"/>
  <c r="F148" i="37" s="1"/>
  <c r="G232" i="157"/>
  <c r="F147" i="37" s="1"/>
  <c r="G231" i="157"/>
  <c r="F146" i="37" s="1"/>
  <c r="G230" i="157"/>
  <c r="F145" i="37" s="1"/>
  <c r="G234" i="157"/>
  <c r="F149" i="37" s="1"/>
  <c r="G217" i="157"/>
  <c r="G213" i="157"/>
  <c r="F114" i="37" s="1"/>
  <c r="G212" i="157"/>
  <c r="F113" i="37" s="1"/>
  <c r="G210" i="157"/>
  <c r="F111" i="37" s="1"/>
  <c r="G208" i="157"/>
  <c r="F109" i="37" s="1"/>
  <c r="G207" i="157"/>
  <c r="F108" i="37" s="1"/>
  <c r="G206" i="157"/>
  <c r="F107" i="37" s="1"/>
  <c r="G205" i="157"/>
  <c r="F106" i="37" s="1"/>
  <c r="G192" i="157"/>
  <c r="G188" i="157"/>
  <c r="F90" i="37" s="1"/>
  <c r="G187" i="157"/>
  <c r="F89" i="37" s="1"/>
  <c r="G185" i="157"/>
  <c r="F87" i="37" s="1"/>
  <c r="G183" i="157"/>
  <c r="F85" i="37" s="1"/>
  <c r="G182" i="157"/>
  <c r="F84" i="37" s="1"/>
  <c r="G181" i="157"/>
  <c r="F83" i="37" s="1"/>
  <c r="G180" i="157"/>
  <c r="F82" i="37" s="1"/>
  <c r="G184" i="157"/>
  <c r="F86" i="37" s="1"/>
  <c r="G167" i="157"/>
  <c r="G163" i="157"/>
  <c r="F78" i="37" s="1"/>
  <c r="G162" i="157"/>
  <c r="F77" i="37" s="1"/>
  <c r="G160" i="157"/>
  <c r="F75" i="37" s="1"/>
  <c r="G158" i="157"/>
  <c r="F73" i="37" s="1"/>
  <c r="G157" i="157"/>
  <c r="F72" i="37" s="1"/>
  <c r="G156" i="157"/>
  <c r="F71" i="37" s="1"/>
  <c r="G155" i="157"/>
  <c r="F70" i="37" s="1"/>
  <c r="G149" i="157"/>
  <c r="G146" i="157"/>
  <c r="G133" i="157"/>
  <c r="G143" i="157" s="1"/>
  <c r="G129" i="157"/>
  <c r="F42" i="37" s="1"/>
  <c r="G128" i="157"/>
  <c r="F41" i="37" s="1"/>
  <c r="G126" i="157"/>
  <c r="F39" i="37" s="1"/>
  <c r="G124" i="157"/>
  <c r="F37" i="37" s="1"/>
  <c r="G123" i="157"/>
  <c r="F36" i="37" s="1"/>
  <c r="G122" i="157"/>
  <c r="F35" i="37" s="1"/>
  <c r="G121" i="157"/>
  <c r="F34" i="37" s="1"/>
  <c r="G125" i="157"/>
  <c r="F38" i="37" s="1"/>
  <c r="G108" i="157"/>
  <c r="F30" i="37"/>
  <c r="F29" i="37"/>
  <c r="G100" i="157"/>
  <c r="F27" i="37" s="1"/>
  <c r="G98" i="157"/>
  <c r="F25" i="37" s="1"/>
  <c r="G97" i="157"/>
  <c r="F24" i="37" s="1"/>
  <c r="G96" i="157"/>
  <c r="F23" i="37" s="1"/>
  <c r="G95" i="157"/>
  <c r="F22" i="37" s="1"/>
  <c r="G84" i="157"/>
  <c r="G92" i="157" s="1"/>
  <c r="G72" i="157"/>
  <c r="G81" i="157" s="1"/>
  <c r="G63" i="157"/>
  <c r="G57" i="157"/>
  <c r="G54" i="157"/>
  <c r="G48" i="157"/>
  <c r="G45" i="157"/>
  <c r="G39" i="157"/>
  <c r="G36" i="157"/>
  <c r="G23" i="157"/>
  <c r="G10" i="157"/>
  <c r="G20" i="157" s="1"/>
  <c r="H353" i="156"/>
  <c r="F225" i="37" s="1"/>
  <c r="H352" i="156"/>
  <c r="F224" i="37" s="1"/>
  <c r="H350" i="156"/>
  <c r="F222" i="37" s="1"/>
  <c r="H348" i="156"/>
  <c r="F220" i="37" s="1"/>
  <c r="H347" i="156"/>
  <c r="F219" i="37" s="1"/>
  <c r="H346" i="156"/>
  <c r="F218" i="37" s="1"/>
  <c r="H345" i="156"/>
  <c r="F217" i="37" s="1"/>
  <c r="H332" i="156"/>
  <c r="H320" i="156"/>
  <c r="H330" i="156" s="1"/>
  <c r="H316" i="156"/>
  <c r="F141" i="37" s="1"/>
  <c r="H315" i="156"/>
  <c r="F140" i="37" s="1"/>
  <c r="H313" i="156"/>
  <c r="F138" i="37" s="1"/>
  <c r="H311" i="156"/>
  <c r="F136" i="37" s="1"/>
  <c r="H310" i="156"/>
  <c r="F135" i="37" s="1"/>
  <c r="H309" i="156"/>
  <c r="F134" i="37" s="1"/>
  <c r="H308" i="156"/>
  <c r="F133" i="37" s="1"/>
  <c r="H295" i="156"/>
  <c r="H292" i="156"/>
  <c r="F129" i="37" s="1"/>
  <c r="H291" i="156"/>
  <c r="F128" i="37" s="1"/>
  <c r="H289" i="156"/>
  <c r="F126" i="37" s="1"/>
  <c r="F237" i="37" s="1"/>
  <c r="H288" i="156"/>
  <c r="F125" i="37" s="1"/>
  <c r="H286" i="156"/>
  <c r="F123" i="37" s="1"/>
  <c r="F234" i="37" s="1"/>
  <c r="H285" i="156"/>
  <c r="F122" i="37" s="1"/>
  <c r="H284" i="156"/>
  <c r="F121" i="37" s="1"/>
  <c r="H283" i="156"/>
  <c r="F120" i="37" s="1"/>
  <c r="H282" i="156"/>
  <c r="F119" i="37" s="1"/>
  <c r="F230" i="37" s="1"/>
  <c r="H281" i="156"/>
  <c r="F118" i="37" s="1"/>
  <c r="H287" i="156"/>
  <c r="H280" i="156"/>
  <c r="F117" i="37" s="1"/>
  <c r="H261" i="156"/>
  <c r="F102" i="37" s="1"/>
  <c r="H260" i="156"/>
  <c r="F101" i="37" s="1"/>
  <c r="H258" i="156"/>
  <c r="F99" i="37" s="1"/>
  <c r="H256" i="156"/>
  <c r="F97" i="37" s="1"/>
  <c r="H255" i="156"/>
  <c r="F96" i="37" s="1"/>
  <c r="H254" i="156"/>
  <c r="F95" i="37" s="1"/>
  <c r="H253" i="156"/>
  <c r="F94" i="37" s="1"/>
  <c r="H240" i="156"/>
  <c r="H252" i="156" s="1"/>
  <c r="F93" i="37" s="1"/>
  <c r="H236" i="156"/>
  <c r="F66" i="37" s="1"/>
  <c r="H235" i="156"/>
  <c r="F65" i="37" s="1"/>
  <c r="H233" i="156"/>
  <c r="F63" i="37" s="1"/>
  <c r="H231" i="156"/>
  <c r="F61" i="37" s="1"/>
  <c r="H230" i="156"/>
  <c r="F60" i="37" s="1"/>
  <c r="H229" i="156"/>
  <c r="F59" i="37" s="1"/>
  <c r="H228" i="156"/>
  <c r="F58" i="37" s="1"/>
  <c r="H232" i="156"/>
  <c r="F62" i="37" s="1"/>
  <c r="H214" i="156"/>
  <c r="F17" i="37"/>
  <c r="F16" i="37"/>
  <c r="F14" i="37"/>
  <c r="F12" i="37"/>
  <c r="F11" i="37"/>
  <c r="F10" i="37"/>
  <c r="F9" i="37"/>
  <c r="H194" i="156"/>
  <c r="H191" i="156"/>
  <c r="H185" i="156"/>
  <c r="H182" i="156"/>
  <c r="H188" i="156" s="1"/>
  <c r="H171" i="156"/>
  <c r="H179" i="156" s="1"/>
  <c r="H158" i="156"/>
  <c r="H168" i="156" s="1"/>
  <c r="H152" i="156"/>
  <c r="H149" i="156"/>
  <c r="H143" i="156"/>
  <c r="H140" i="156"/>
  <c r="H134" i="156"/>
  <c r="H131" i="156"/>
  <c r="H125" i="156"/>
  <c r="H122" i="156"/>
  <c r="H113" i="156"/>
  <c r="H119" i="156" s="1"/>
  <c r="H100" i="156"/>
  <c r="H94" i="156"/>
  <c r="H91" i="156"/>
  <c r="H78" i="156"/>
  <c r="H88" i="156" s="1"/>
  <c r="H70" i="156"/>
  <c r="H65" i="156"/>
  <c r="H59" i="156"/>
  <c r="H56" i="156"/>
  <c r="H50" i="156"/>
  <c r="H47" i="156"/>
  <c r="H41" i="156"/>
  <c r="H38" i="156"/>
  <c r="H32" i="156"/>
  <c r="H29" i="156"/>
  <c r="H23" i="156"/>
  <c r="H20" i="156"/>
  <c r="H14" i="156"/>
  <c r="H11" i="156"/>
  <c r="G152" i="157" l="1"/>
  <c r="H110" i="156"/>
  <c r="H342" i="156"/>
  <c r="G33" i="157"/>
  <c r="G69" i="157"/>
  <c r="F21" i="57"/>
  <c r="F180" i="37" s="1"/>
  <c r="F19" i="57"/>
  <c r="F21" i="46"/>
  <c r="F45" i="37" s="1"/>
  <c r="F19" i="46"/>
  <c r="G329" i="157"/>
  <c r="F204" i="37" s="1"/>
  <c r="G327" i="157"/>
  <c r="G304" i="157"/>
  <c r="F192" i="37" s="1"/>
  <c r="G302" i="157"/>
  <c r="G279" i="157"/>
  <c r="F168" i="37" s="1"/>
  <c r="G277" i="157"/>
  <c r="G254" i="157"/>
  <c r="F156" i="37" s="1"/>
  <c r="G252" i="157"/>
  <c r="G229" i="157"/>
  <c r="F144" i="37" s="1"/>
  <c r="G227" i="157"/>
  <c r="G204" i="157"/>
  <c r="F105" i="37" s="1"/>
  <c r="G202" i="157"/>
  <c r="G179" i="157"/>
  <c r="F81" i="37" s="1"/>
  <c r="G177" i="157"/>
  <c r="G120" i="157"/>
  <c r="F33" i="37" s="1"/>
  <c r="G118" i="157"/>
  <c r="G130" i="157" s="1"/>
  <c r="F43" i="37" s="1"/>
  <c r="G51" i="157"/>
  <c r="G42" i="157"/>
  <c r="G60" i="157"/>
  <c r="H250" i="156"/>
  <c r="H262" i="156" s="1"/>
  <c r="F103" i="37" s="1"/>
  <c r="H307" i="156"/>
  <c r="F132" i="37" s="1"/>
  <c r="H305" i="156"/>
  <c r="H53" i="156"/>
  <c r="H35" i="156"/>
  <c r="H227" i="156"/>
  <c r="F57" i="37" s="1"/>
  <c r="H224" i="156"/>
  <c r="H237" i="156" s="1"/>
  <c r="F67" i="37" s="1"/>
  <c r="H137" i="156"/>
  <c r="H128" i="156"/>
  <c r="H146" i="156"/>
  <c r="H197" i="156"/>
  <c r="H155" i="156"/>
  <c r="H75" i="156"/>
  <c r="H44" i="156"/>
  <c r="H62" i="156"/>
  <c r="H97" i="156"/>
  <c r="H26" i="156"/>
  <c r="H17" i="156"/>
  <c r="H205" i="156"/>
  <c r="F13" i="37" s="1"/>
  <c r="H200" i="156"/>
  <c r="F8" i="37" s="1"/>
  <c r="F236" i="37"/>
  <c r="F229" i="37"/>
  <c r="F231" i="37"/>
  <c r="G339" i="157"/>
  <c r="F214" i="37" s="1"/>
  <c r="H344" i="156"/>
  <c r="F216" i="37" s="1"/>
  <c r="F31" i="57"/>
  <c r="F190" i="37" s="1"/>
  <c r="G159" i="157"/>
  <c r="F74" i="37" s="1"/>
  <c r="G214" i="157"/>
  <c r="F115" i="37" s="1"/>
  <c r="G264" i="157"/>
  <c r="F166" i="37" s="1"/>
  <c r="G314" i="157"/>
  <c r="F202" i="37" s="1"/>
  <c r="G239" i="157"/>
  <c r="F154" i="37" s="1"/>
  <c r="G289" i="157"/>
  <c r="F178" i="37" s="1"/>
  <c r="G189" i="157"/>
  <c r="F91" i="37" s="1"/>
  <c r="G209" i="157"/>
  <c r="F110" i="37" s="1"/>
  <c r="G259" i="157"/>
  <c r="F161" i="37" s="1"/>
  <c r="G309" i="157"/>
  <c r="F197" i="37" s="1"/>
  <c r="G334" i="157"/>
  <c r="F209" i="37" s="1"/>
  <c r="G154" i="157"/>
  <c r="F69" i="37" s="1"/>
  <c r="G99" i="157"/>
  <c r="F26" i="37" s="1"/>
  <c r="H257" i="156"/>
  <c r="F98" i="37" s="1"/>
  <c r="H317" i="156"/>
  <c r="F142" i="37" s="1"/>
  <c r="H349" i="156"/>
  <c r="F221" i="37" s="1"/>
  <c r="F130" i="37"/>
  <c r="H312" i="156"/>
  <c r="F137" i="37" s="1"/>
  <c r="F26" i="57"/>
  <c r="F185" i="37" s="1"/>
  <c r="F232" i="37"/>
  <c r="F239" i="37"/>
  <c r="F240" i="37"/>
  <c r="F233" i="37"/>
  <c r="F124" i="37"/>
  <c r="F31" i="46"/>
  <c r="F55" i="37" s="1"/>
  <c r="G94" i="157"/>
  <c r="F21" i="37" s="1"/>
  <c r="F235" i="37" l="1"/>
  <c r="G164" i="157"/>
  <c r="F79" i="37" s="1"/>
  <c r="H210" i="156"/>
  <c r="F18" i="37" s="1"/>
  <c r="F228" i="37"/>
  <c r="G104" i="157"/>
  <c r="F31" i="37" s="1"/>
  <c r="H354" i="156"/>
  <c r="F226" i="37" s="1"/>
  <c r="N278" i="156"/>
  <c r="N293" i="156" s="1"/>
  <c r="M278" i="156"/>
  <c r="M293" i="156" s="1"/>
  <c r="F227" i="37" l="1"/>
  <c r="B130" i="37"/>
  <c r="C130" i="37"/>
  <c r="D130" i="37"/>
  <c r="E130" i="37"/>
  <c r="N289" i="156"/>
  <c r="U126" i="37" s="1"/>
  <c r="U237" i="37" s="1"/>
  <c r="M289" i="156"/>
  <c r="T126" i="37" s="1"/>
  <c r="T237" i="37" s="1"/>
  <c r="M126" i="37"/>
  <c r="M237" i="37" s="1"/>
  <c r="F289" i="156"/>
  <c r="D126" i="37" s="1"/>
  <c r="D237" i="37" s="1"/>
  <c r="D289" i="156"/>
  <c r="B126" i="37" s="1"/>
  <c r="B237" i="37" s="1"/>
  <c r="N286" i="156"/>
  <c r="U123" i="37" s="1"/>
  <c r="U234" i="37" s="1"/>
  <c r="M286" i="156"/>
  <c r="T123" i="37" s="1"/>
  <c r="T234" i="37" s="1"/>
  <c r="M123" i="37"/>
  <c r="M234" i="37" s="1"/>
  <c r="F286" i="156"/>
  <c r="D123" i="37" s="1"/>
  <c r="D234" i="37" s="1"/>
  <c r="D286" i="156"/>
  <c r="B123" i="37" s="1"/>
  <c r="B234" i="37" s="1"/>
  <c r="K274" i="156"/>
  <c r="J289" i="156"/>
  <c r="Q126" i="37" s="1"/>
  <c r="Q237" i="37" s="1"/>
  <c r="K271" i="156"/>
  <c r="J286" i="156"/>
  <c r="Q123" i="37" s="1"/>
  <c r="Q234" i="37" s="1"/>
  <c r="E274" i="156"/>
  <c r="G271" i="156"/>
  <c r="G286" i="156" s="1"/>
  <c r="E123" i="37" s="1"/>
  <c r="E234" i="37" s="1"/>
  <c r="G274" i="156" l="1"/>
  <c r="G289" i="156" s="1"/>
  <c r="E126" i="37" s="1"/>
  <c r="E237" i="37" s="1"/>
  <c r="K286" i="156"/>
  <c r="R123" i="37" s="1"/>
  <c r="R234" i="37" s="1"/>
  <c r="K289" i="156"/>
  <c r="R126" i="37" s="1"/>
  <c r="R237" i="37" s="1"/>
  <c r="E289" i="156"/>
  <c r="C126" i="37" s="1"/>
  <c r="C237" i="37" s="1"/>
  <c r="E286" i="156"/>
  <c r="C123" i="37" s="1"/>
  <c r="C234" i="37" s="1"/>
  <c r="O274" i="156"/>
  <c r="O289" i="156" s="1"/>
  <c r="V126" i="37" s="1"/>
  <c r="V237" i="37" s="1"/>
  <c r="L274" i="156"/>
  <c r="L289" i="156" s="1"/>
  <c r="S126" i="37" s="1"/>
  <c r="S237" i="37" s="1"/>
  <c r="O271" i="156"/>
  <c r="O286" i="156" s="1"/>
  <c r="V123" i="37" s="1"/>
  <c r="V234" i="37" s="1"/>
  <c r="L271" i="156"/>
  <c r="L286" i="156" s="1"/>
  <c r="S123" i="37" s="1"/>
  <c r="S234" i="37" s="1"/>
  <c r="A1" i="57" l="1"/>
  <c r="M56" i="156" l="1"/>
  <c r="N56" i="156"/>
  <c r="E13" i="156" l="1"/>
  <c r="E217" i="156" l="1"/>
  <c r="F331" i="156" l="1"/>
  <c r="K58" i="156" l="1"/>
  <c r="I15" i="57" l="1"/>
  <c r="I12" i="57"/>
  <c r="I11" i="57"/>
  <c r="I10" i="57"/>
  <c r="I18" i="46"/>
  <c r="I17" i="46"/>
  <c r="I15" i="46"/>
  <c r="I11" i="46"/>
  <c r="I10" i="46"/>
  <c r="J326" i="157"/>
  <c r="J323" i="157"/>
  <c r="J318" i="157"/>
  <c r="J301" i="157"/>
  <c r="J300" i="157"/>
  <c r="J298" i="157"/>
  <c r="J294" i="157"/>
  <c r="J293" i="157"/>
  <c r="J276" i="157"/>
  <c r="J275" i="157"/>
  <c r="J273" i="157"/>
  <c r="J271" i="157"/>
  <c r="J270" i="157"/>
  <c r="J269" i="157"/>
  <c r="J268" i="157"/>
  <c r="J251" i="157"/>
  <c r="J250" i="157"/>
  <c r="J248" i="157"/>
  <c r="J245" i="157"/>
  <c r="J244" i="157"/>
  <c r="J243" i="157"/>
  <c r="J226" i="157"/>
  <c r="J225" i="157"/>
  <c r="J223" i="157"/>
  <c r="J219" i="157"/>
  <c r="J218" i="157"/>
  <c r="J201" i="157"/>
  <c r="J200" i="157"/>
  <c r="J198" i="157"/>
  <c r="J196" i="157"/>
  <c r="J195" i="157"/>
  <c r="J194" i="157"/>
  <c r="J193" i="157"/>
  <c r="J176" i="157"/>
  <c r="J175" i="157"/>
  <c r="J173" i="157"/>
  <c r="J169" i="157"/>
  <c r="J168" i="157"/>
  <c r="J150" i="157"/>
  <c r="J148" i="157"/>
  <c r="J147" i="157"/>
  <c r="J142" i="157"/>
  <c r="J141" i="157"/>
  <c r="J139" i="157"/>
  <c r="J137" i="157"/>
  <c r="J135" i="157"/>
  <c r="J134" i="157"/>
  <c r="J117" i="157"/>
  <c r="J116" i="157"/>
  <c r="J114" i="157"/>
  <c r="J112" i="157"/>
  <c r="J110" i="157"/>
  <c r="J109" i="157"/>
  <c r="J88" i="157"/>
  <c r="J87" i="157" s="1"/>
  <c r="J86" i="157"/>
  <c r="J85" i="157"/>
  <c r="J80" i="157"/>
  <c r="J79" i="157"/>
  <c r="J77" i="157"/>
  <c r="J74" i="157"/>
  <c r="J73" i="157"/>
  <c r="J67" i="157"/>
  <c r="P67" i="157" s="1"/>
  <c r="J65" i="157"/>
  <c r="P65" i="157" s="1"/>
  <c r="J64" i="157"/>
  <c r="P64" i="157" s="1"/>
  <c r="J59" i="157"/>
  <c r="J58" i="157"/>
  <c r="J56" i="157"/>
  <c r="J55" i="157"/>
  <c r="J49" i="157"/>
  <c r="J47" i="157"/>
  <c r="J46" i="157"/>
  <c r="J40" i="157"/>
  <c r="J38" i="157"/>
  <c r="J37" i="157"/>
  <c r="J32" i="157"/>
  <c r="J31" i="157"/>
  <c r="J29" i="157"/>
  <c r="P29" i="157" s="1"/>
  <c r="J27" i="157"/>
  <c r="J25" i="157"/>
  <c r="P25" i="157" s="1"/>
  <c r="J24" i="157"/>
  <c r="P24" i="157" s="1"/>
  <c r="J19" i="157"/>
  <c r="J18" i="157"/>
  <c r="J16" i="157"/>
  <c r="J14" i="157"/>
  <c r="J13" i="157"/>
  <c r="J12" i="157"/>
  <c r="J11" i="157"/>
  <c r="K341" i="156"/>
  <c r="K340" i="156"/>
  <c r="K338" i="156"/>
  <c r="K335" i="156"/>
  <c r="K334" i="156"/>
  <c r="K333" i="156"/>
  <c r="K329" i="156"/>
  <c r="K328" i="156"/>
  <c r="K326" i="156"/>
  <c r="K324" i="156"/>
  <c r="K322" i="156"/>
  <c r="K321" i="156"/>
  <c r="K304" i="156"/>
  <c r="K303" i="156"/>
  <c r="K301" i="156"/>
  <c r="K299" i="156"/>
  <c r="K298" i="156"/>
  <c r="K297" i="156"/>
  <c r="K296" i="156"/>
  <c r="K277" i="156"/>
  <c r="K276" i="156"/>
  <c r="K273" i="156"/>
  <c r="K270" i="156"/>
  <c r="K269" i="156"/>
  <c r="K268" i="156"/>
  <c r="K267" i="156"/>
  <c r="K266" i="156"/>
  <c r="K265" i="156" s="1"/>
  <c r="K249" i="156"/>
  <c r="K248" i="156"/>
  <c r="K246" i="156"/>
  <c r="K242" i="156"/>
  <c r="K241" i="156"/>
  <c r="K223" i="156"/>
  <c r="K222" i="156"/>
  <c r="K220" i="156"/>
  <c r="K218" i="156"/>
  <c r="K217" i="156"/>
  <c r="K216" i="156"/>
  <c r="K215" i="156"/>
  <c r="K195" i="156"/>
  <c r="K193" i="156"/>
  <c r="K192" i="156"/>
  <c r="K186" i="156"/>
  <c r="K184" i="156"/>
  <c r="K183" i="156"/>
  <c r="K175" i="156"/>
  <c r="K173" i="156"/>
  <c r="K172" i="156"/>
  <c r="K167" i="156"/>
  <c r="K166" i="156"/>
  <c r="K164" i="156"/>
  <c r="K162" i="156"/>
  <c r="K159" i="156"/>
  <c r="K160" i="156"/>
  <c r="K154" i="156"/>
  <c r="K153" i="156"/>
  <c r="K145" i="156"/>
  <c r="K144" i="156"/>
  <c r="K142" i="156"/>
  <c r="K141" i="156"/>
  <c r="K136" i="156"/>
  <c r="K135" i="156"/>
  <c r="K133" i="156"/>
  <c r="K132" i="156"/>
  <c r="K126" i="156"/>
  <c r="K127" i="156"/>
  <c r="K124" i="156"/>
  <c r="K123" i="156"/>
  <c r="K117" i="156"/>
  <c r="K115" i="156"/>
  <c r="K114" i="156"/>
  <c r="K109" i="156"/>
  <c r="K108" i="156"/>
  <c r="K106" i="156"/>
  <c r="K104" i="156"/>
  <c r="K103" i="156"/>
  <c r="K102" i="156"/>
  <c r="K101" i="156"/>
  <c r="K95" i="156"/>
  <c r="K93" i="156"/>
  <c r="K92" i="156"/>
  <c r="K87" i="156"/>
  <c r="K86" i="156"/>
  <c r="K84" i="156"/>
  <c r="K82" i="156"/>
  <c r="K81" i="156"/>
  <c r="K80" i="156"/>
  <c r="O80" i="156" s="1"/>
  <c r="K79" i="156"/>
  <c r="O79" i="156" s="1"/>
  <c r="K74" i="156"/>
  <c r="K73" i="156"/>
  <c r="K71" i="156"/>
  <c r="K69" i="156"/>
  <c r="K68" i="156"/>
  <c r="K67" i="156"/>
  <c r="K66" i="156"/>
  <c r="K60" i="156"/>
  <c r="K57" i="156"/>
  <c r="K51" i="156"/>
  <c r="K49" i="156"/>
  <c r="K48" i="156"/>
  <c r="P32" i="157" l="1"/>
  <c r="P27" i="157"/>
  <c r="P31" i="157"/>
  <c r="I14" i="46"/>
  <c r="J197" i="157"/>
  <c r="J172" i="157"/>
  <c r="K337" i="156"/>
  <c r="K325" i="156"/>
  <c r="J297" i="157"/>
  <c r="J272" i="157"/>
  <c r="J247" i="157"/>
  <c r="J222" i="157"/>
  <c r="J138" i="157"/>
  <c r="J113" i="157"/>
  <c r="J103" i="157"/>
  <c r="J76" i="157"/>
  <c r="J102" i="157"/>
  <c r="J28" i="157"/>
  <c r="P28" i="157" s="1"/>
  <c r="J15" i="157"/>
  <c r="K245" i="156"/>
  <c r="K272" i="156"/>
  <c r="K300" i="156"/>
  <c r="K219" i="156"/>
  <c r="K105" i="156"/>
  <c r="K163" i="156"/>
  <c r="L175" i="156"/>
  <c r="K174" i="156"/>
  <c r="K83" i="156"/>
  <c r="K70" i="156"/>
  <c r="K42" i="156"/>
  <c r="K40" i="156"/>
  <c r="K39" i="156"/>
  <c r="K34" i="156"/>
  <c r="K33" i="156"/>
  <c r="K31" i="156"/>
  <c r="K30" i="156"/>
  <c r="K25" i="156"/>
  <c r="K24" i="156"/>
  <c r="K22" i="156"/>
  <c r="K21" i="156"/>
  <c r="K15" i="156"/>
  <c r="K13" i="156"/>
  <c r="K12" i="156"/>
  <c r="L24" i="156" l="1"/>
  <c r="L25" i="156"/>
  <c r="K278" i="156"/>
  <c r="K293" i="156" s="1"/>
  <c r="K201" i="156"/>
  <c r="K202" i="156"/>
  <c r="K206" i="156"/>
  <c r="K208" i="156"/>
  <c r="K209" i="156"/>
  <c r="L174" i="156"/>
  <c r="J20" i="46" l="1"/>
  <c r="K328" i="157" l="1"/>
  <c r="K316" i="157"/>
  <c r="K315" i="157"/>
  <c r="K303" i="157"/>
  <c r="K291" i="157"/>
  <c r="K290" i="157"/>
  <c r="K278" i="157"/>
  <c r="K266" i="157"/>
  <c r="K265" i="157"/>
  <c r="K253" i="157"/>
  <c r="K241" i="157"/>
  <c r="K240" i="157"/>
  <c r="K228" i="157"/>
  <c r="K216" i="157"/>
  <c r="K215" i="157"/>
  <c r="K203" i="157"/>
  <c r="K191" i="157"/>
  <c r="K190" i="157"/>
  <c r="K178" i="157"/>
  <c r="K165" i="157"/>
  <c r="K153" i="157"/>
  <c r="K145" i="157"/>
  <c r="K144" i="157"/>
  <c r="K132" i="157"/>
  <c r="K131" i="157"/>
  <c r="K119" i="157"/>
  <c r="K107" i="157"/>
  <c r="K106" i="157"/>
  <c r="K105" i="157"/>
  <c r="K93" i="157"/>
  <c r="K83" i="157"/>
  <c r="K82" i="157"/>
  <c r="K71" i="157"/>
  <c r="K70" i="157"/>
  <c r="K62" i="157"/>
  <c r="K61" i="157"/>
  <c r="K53" i="157"/>
  <c r="K52" i="157"/>
  <c r="K44" i="157"/>
  <c r="K43" i="157"/>
  <c r="K35" i="157"/>
  <c r="K34" i="157"/>
  <c r="K22" i="157"/>
  <c r="K21" i="157"/>
  <c r="L343" i="156"/>
  <c r="L331" i="156"/>
  <c r="L319" i="156"/>
  <c r="L318" i="156"/>
  <c r="L306" i="156"/>
  <c r="L294" i="156"/>
  <c r="L279" i="156"/>
  <c r="L264" i="156"/>
  <c r="L263" i="156"/>
  <c r="L251" i="156"/>
  <c r="L239" i="156"/>
  <c r="L238" i="156"/>
  <c r="L226" i="156"/>
  <c r="L225" i="156"/>
  <c r="L213" i="156"/>
  <c r="L212" i="156"/>
  <c r="L211" i="156"/>
  <c r="L198" i="156"/>
  <c r="L190" i="156"/>
  <c r="L189" i="156"/>
  <c r="L181" i="156"/>
  <c r="L180" i="156"/>
  <c r="L170" i="156"/>
  <c r="L169" i="156"/>
  <c r="L157" i="156"/>
  <c r="L156" i="156"/>
  <c r="L148" i="156"/>
  <c r="L147" i="156"/>
  <c r="L139" i="156"/>
  <c r="L138" i="156"/>
  <c r="L130" i="156"/>
  <c r="L129" i="156"/>
  <c r="L121" i="156"/>
  <c r="L120" i="156"/>
  <c r="L112" i="156"/>
  <c r="L111" i="156"/>
  <c r="L99" i="156"/>
  <c r="L98" i="156"/>
  <c r="L90" i="156"/>
  <c r="L89" i="156"/>
  <c r="L77" i="156"/>
  <c r="L76" i="156"/>
  <c r="L63" i="156"/>
  <c r="L55" i="156"/>
  <c r="L54" i="156"/>
  <c r="L46" i="156"/>
  <c r="L45" i="156"/>
  <c r="L37" i="156"/>
  <c r="L36" i="156"/>
  <c r="L28" i="156"/>
  <c r="L27" i="156"/>
  <c r="L19" i="156"/>
  <c r="L18" i="156"/>
  <c r="L10" i="156"/>
  <c r="L9" i="156"/>
  <c r="L8" i="156"/>
  <c r="Q5" i="37" l="1"/>
  <c r="I18" i="57"/>
  <c r="I17" i="57"/>
  <c r="I13" i="57"/>
  <c r="H5" i="57"/>
  <c r="L30" i="57"/>
  <c r="U189" i="37" s="1"/>
  <c r="L29" i="57"/>
  <c r="U188" i="37" s="1"/>
  <c r="L27" i="57"/>
  <c r="U186" i="37" s="1"/>
  <c r="L25" i="57"/>
  <c r="U184" i="37" s="1"/>
  <c r="L24" i="57"/>
  <c r="U183" i="37" s="1"/>
  <c r="L23" i="57"/>
  <c r="U182" i="37" s="1"/>
  <c r="L22" i="57"/>
  <c r="U181" i="37" s="1"/>
  <c r="L9" i="57"/>
  <c r="K30" i="57"/>
  <c r="T189" i="37" s="1"/>
  <c r="K29" i="57"/>
  <c r="T188" i="37" s="1"/>
  <c r="K27" i="57"/>
  <c r="T186" i="37" s="1"/>
  <c r="K25" i="57"/>
  <c r="T184" i="37" s="1"/>
  <c r="K24" i="57"/>
  <c r="T183" i="37" s="1"/>
  <c r="K23" i="57"/>
  <c r="T182" i="37" s="1"/>
  <c r="K22" i="57"/>
  <c r="T181" i="37" s="1"/>
  <c r="K9" i="57"/>
  <c r="K19" i="57" s="1"/>
  <c r="I13" i="46"/>
  <c r="I12" i="46"/>
  <c r="H5" i="46"/>
  <c r="L30" i="46"/>
  <c r="U54" i="37" s="1"/>
  <c r="L29" i="46"/>
  <c r="U53" i="37" s="1"/>
  <c r="L27" i="46"/>
  <c r="U51" i="37" s="1"/>
  <c r="L25" i="46"/>
  <c r="U49" i="37" s="1"/>
  <c r="L24" i="46"/>
  <c r="U48" i="37" s="1"/>
  <c r="L23" i="46"/>
  <c r="U47" i="37" s="1"/>
  <c r="L22" i="46"/>
  <c r="U46" i="37" s="1"/>
  <c r="L9" i="46"/>
  <c r="L19" i="46" s="1"/>
  <c r="K30" i="46"/>
  <c r="T54" i="37" s="1"/>
  <c r="K29" i="46"/>
  <c r="T53" i="37" s="1"/>
  <c r="K27" i="46"/>
  <c r="T51" i="37" s="1"/>
  <c r="K25" i="46"/>
  <c r="T49" i="37" s="1"/>
  <c r="K24" i="46"/>
  <c r="T48" i="37" s="1"/>
  <c r="K23" i="46"/>
  <c r="T47" i="37" s="1"/>
  <c r="J325" i="157"/>
  <c r="J321" i="157"/>
  <c r="J320" i="157"/>
  <c r="J319" i="157"/>
  <c r="J296" i="157"/>
  <c r="J295" i="157"/>
  <c r="J246" i="157"/>
  <c r="J221" i="157"/>
  <c r="J220" i="157"/>
  <c r="J171" i="157"/>
  <c r="J170" i="157"/>
  <c r="J136" i="157"/>
  <c r="J111" i="157"/>
  <c r="J75" i="157"/>
  <c r="J26" i="157"/>
  <c r="M338" i="157"/>
  <c r="U213" i="37" s="1"/>
  <c r="M337" i="157"/>
  <c r="U212" i="37" s="1"/>
  <c r="M335" i="157"/>
  <c r="U210" i="37" s="1"/>
  <c r="M333" i="157"/>
  <c r="U208" i="37" s="1"/>
  <c r="M332" i="157"/>
  <c r="U207" i="37" s="1"/>
  <c r="M331" i="157"/>
  <c r="U206" i="37" s="1"/>
  <c r="M330" i="157"/>
  <c r="U205" i="37" s="1"/>
  <c r="M317" i="157"/>
  <c r="M327" i="157" s="1"/>
  <c r="M313" i="157"/>
  <c r="U201" i="37" s="1"/>
  <c r="M312" i="157"/>
  <c r="U200" i="37" s="1"/>
  <c r="M310" i="157"/>
  <c r="U198" i="37" s="1"/>
  <c r="M308" i="157"/>
  <c r="U196" i="37" s="1"/>
  <c r="M307" i="157"/>
  <c r="U195" i="37" s="1"/>
  <c r="M306" i="157"/>
  <c r="U194" i="37" s="1"/>
  <c r="M305" i="157"/>
  <c r="U193" i="37" s="1"/>
  <c r="M309" i="157"/>
  <c r="U197" i="37" s="1"/>
  <c r="M292" i="157"/>
  <c r="M288" i="157"/>
  <c r="U177" i="37" s="1"/>
  <c r="M287" i="157"/>
  <c r="U176" i="37" s="1"/>
  <c r="M285" i="157"/>
  <c r="U174" i="37" s="1"/>
  <c r="M283" i="157"/>
  <c r="U172" i="37" s="1"/>
  <c r="M282" i="157"/>
  <c r="U171" i="37" s="1"/>
  <c r="M281" i="157"/>
  <c r="U170" i="37" s="1"/>
  <c r="M280" i="157"/>
  <c r="U169" i="37" s="1"/>
  <c r="M284" i="157"/>
  <c r="U173" i="37" s="1"/>
  <c r="M267" i="157"/>
  <c r="M277" i="157" s="1"/>
  <c r="M263" i="157"/>
  <c r="U165" i="37" s="1"/>
  <c r="M262" i="157"/>
  <c r="U164" i="37" s="1"/>
  <c r="M260" i="157"/>
  <c r="U162" i="37" s="1"/>
  <c r="M258" i="157"/>
  <c r="U160" i="37" s="1"/>
  <c r="M257" i="157"/>
  <c r="U159" i="37" s="1"/>
  <c r="M256" i="157"/>
  <c r="U158" i="37" s="1"/>
  <c r="M255" i="157"/>
  <c r="U157" i="37" s="1"/>
  <c r="M242" i="157"/>
  <c r="M252" i="157" s="1"/>
  <c r="M238" i="157"/>
  <c r="U153" i="37" s="1"/>
  <c r="M237" i="157"/>
  <c r="U152" i="37" s="1"/>
  <c r="M235" i="157"/>
  <c r="U150" i="37" s="1"/>
  <c r="M233" i="157"/>
  <c r="U148" i="37" s="1"/>
  <c r="M232" i="157"/>
  <c r="U147" i="37" s="1"/>
  <c r="M231" i="157"/>
  <c r="U146" i="37" s="1"/>
  <c r="M230" i="157"/>
  <c r="U145" i="37" s="1"/>
  <c r="M217" i="157"/>
  <c r="M227" i="157" s="1"/>
  <c r="M213" i="157"/>
  <c r="U114" i="37" s="1"/>
  <c r="M212" i="157"/>
  <c r="U113" i="37" s="1"/>
  <c r="M210" i="157"/>
  <c r="U111" i="37" s="1"/>
  <c r="M208" i="157"/>
  <c r="U109" i="37" s="1"/>
  <c r="M207" i="157"/>
  <c r="U108" i="37" s="1"/>
  <c r="M206" i="157"/>
  <c r="U107" i="37" s="1"/>
  <c r="M205" i="157"/>
  <c r="U106" i="37" s="1"/>
  <c r="M192" i="157"/>
  <c r="M202" i="157" s="1"/>
  <c r="M188" i="157"/>
  <c r="U90" i="37" s="1"/>
  <c r="M187" i="157"/>
  <c r="U89" i="37" s="1"/>
  <c r="M185" i="157"/>
  <c r="U87" i="37" s="1"/>
  <c r="M183" i="157"/>
  <c r="U85" i="37" s="1"/>
  <c r="M182" i="157"/>
  <c r="U84" i="37" s="1"/>
  <c r="M181" i="157"/>
  <c r="U83" i="37" s="1"/>
  <c r="M180" i="157"/>
  <c r="U82" i="37" s="1"/>
  <c r="M167" i="157"/>
  <c r="M177" i="157" s="1"/>
  <c r="M163" i="157"/>
  <c r="U78" i="37" s="1"/>
  <c r="M162" i="157"/>
  <c r="U77" i="37" s="1"/>
  <c r="M160" i="157"/>
  <c r="U75" i="37" s="1"/>
  <c r="M158" i="157"/>
  <c r="U73" i="37" s="1"/>
  <c r="M157" i="157"/>
  <c r="U72" i="37" s="1"/>
  <c r="M156" i="157"/>
  <c r="U71" i="37" s="1"/>
  <c r="M155" i="157"/>
  <c r="U70" i="37" s="1"/>
  <c r="M149" i="157"/>
  <c r="M146" i="157"/>
  <c r="M133" i="157"/>
  <c r="M129" i="157"/>
  <c r="U42" i="37" s="1"/>
  <c r="M128" i="157"/>
  <c r="U41" i="37" s="1"/>
  <c r="M126" i="157"/>
  <c r="U39" i="37" s="1"/>
  <c r="M124" i="157"/>
  <c r="U37" i="37" s="1"/>
  <c r="M123" i="157"/>
  <c r="U36" i="37" s="1"/>
  <c r="M122" i="157"/>
  <c r="U35" i="37" s="1"/>
  <c r="M121" i="157"/>
  <c r="U34" i="37" s="1"/>
  <c r="M108" i="157"/>
  <c r="U30" i="37"/>
  <c r="U29" i="37"/>
  <c r="M100" i="157"/>
  <c r="U27" i="37" s="1"/>
  <c r="M98" i="157"/>
  <c r="U25" i="37" s="1"/>
  <c r="U24" i="37"/>
  <c r="M96" i="157"/>
  <c r="U23" i="37" s="1"/>
  <c r="M95" i="157"/>
  <c r="U22" i="37" s="1"/>
  <c r="M84" i="157"/>
  <c r="M72" i="157"/>
  <c r="M66" i="157"/>
  <c r="M63" i="157"/>
  <c r="M57" i="157"/>
  <c r="M54" i="157"/>
  <c r="M48" i="157"/>
  <c r="M45" i="157"/>
  <c r="M39" i="157"/>
  <c r="M36" i="157"/>
  <c r="M23" i="157"/>
  <c r="M10" i="157"/>
  <c r="L338" i="157"/>
  <c r="T213" i="37" s="1"/>
  <c r="L337" i="157"/>
  <c r="T212" i="37" s="1"/>
  <c r="L335" i="157"/>
  <c r="T210" i="37" s="1"/>
  <c r="L333" i="157"/>
  <c r="T208" i="37" s="1"/>
  <c r="L332" i="157"/>
  <c r="T207" i="37" s="1"/>
  <c r="L331" i="157"/>
  <c r="T206" i="37" s="1"/>
  <c r="L330" i="157"/>
  <c r="T205" i="37" s="1"/>
  <c r="L317" i="157"/>
  <c r="L327" i="157" s="1"/>
  <c r="L313" i="157"/>
  <c r="T201" i="37" s="1"/>
  <c r="L312" i="157"/>
  <c r="T200" i="37" s="1"/>
  <c r="L310" i="157"/>
  <c r="T198" i="37" s="1"/>
  <c r="L308" i="157"/>
  <c r="T196" i="37" s="1"/>
  <c r="L307" i="157"/>
  <c r="T195" i="37" s="1"/>
  <c r="L306" i="157"/>
  <c r="T194" i="37" s="1"/>
  <c r="L305" i="157"/>
  <c r="T193" i="37" s="1"/>
  <c r="L309" i="157"/>
  <c r="T197" i="37" s="1"/>
  <c r="L292" i="157"/>
  <c r="L288" i="157"/>
  <c r="T177" i="37" s="1"/>
  <c r="L287" i="157"/>
  <c r="T176" i="37" s="1"/>
  <c r="L285" i="157"/>
  <c r="T174" i="37" s="1"/>
  <c r="L283" i="157"/>
  <c r="T172" i="37" s="1"/>
  <c r="L282" i="157"/>
  <c r="T171" i="37" s="1"/>
  <c r="L281" i="157"/>
  <c r="T170" i="37" s="1"/>
  <c r="L280" i="157"/>
  <c r="T169" i="37" s="1"/>
  <c r="L284" i="157"/>
  <c r="T173" i="37" s="1"/>
  <c r="L267" i="157"/>
  <c r="L277" i="157" s="1"/>
  <c r="L263" i="157"/>
  <c r="T165" i="37" s="1"/>
  <c r="L262" i="157"/>
  <c r="T164" i="37" s="1"/>
  <c r="L260" i="157"/>
  <c r="T162" i="37" s="1"/>
  <c r="L258" i="157"/>
  <c r="T160" i="37" s="1"/>
  <c r="L257" i="157"/>
  <c r="T159" i="37" s="1"/>
  <c r="L256" i="157"/>
  <c r="T158" i="37" s="1"/>
  <c r="L255" i="157"/>
  <c r="T157" i="37" s="1"/>
  <c r="L242" i="157"/>
  <c r="L252" i="157" s="1"/>
  <c r="L238" i="157"/>
  <c r="T153" i="37" s="1"/>
  <c r="L237" i="157"/>
  <c r="T152" i="37" s="1"/>
  <c r="L235" i="157"/>
  <c r="T150" i="37" s="1"/>
  <c r="L233" i="157"/>
  <c r="T148" i="37" s="1"/>
  <c r="L232" i="157"/>
  <c r="T147" i="37" s="1"/>
  <c r="L231" i="157"/>
  <c r="T146" i="37" s="1"/>
  <c r="L230" i="157"/>
  <c r="T145" i="37" s="1"/>
  <c r="L217" i="157"/>
  <c r="L227" i="157" s="1"/>
  <c r="L213" i="157"/>
  <c r="T114" i="37" s="1"/>
  <c r="L212" i="157"/>
  <c r="T113" i="37" s="1"/>
  <c r="L210" i="157"/>
  <c r="T111" i="37" s="1"/>
  <c r="L208" i="157"/>
  <c r="T109" i="37" s="1"/>
  <c r="L207" i="157"/>
  <c r="T108" i="37" s="1"/>
  <c r="L206" i="157"/>
  <c r="T107" i="37" s="1"/>
  <c r="L205" i="157"/>
  <c r="T106" i="37" s="1"/>
  <c r="L192" i="157"/>
  <c r="L202" i="157" s="1"/>
  <c r="L188" i="157"/>
  <c r="T90" i="37" s="1"/>
  <c r="L187" i="157"/>
  <c r="T89" i="37" s="1"/>
  <c r="L185" i="157"/>
  <c r="T87" i="37" s="1"/>
  <c r="L183" i="157"/>
  <c r="T85" i="37" s="1"/>
  <c r="L182" i="157"/>
  <c r="T84" i="37" s="1"/>
  <c r="L181" i="157"/>
  <c r="T83" i="37" s="1"/>
  <c r="L180" i="157"/>
  <c r="T82" i="37" s="1"/>
  <c r="L167" i="157"/>
  <c r="L177" i="157" s="1"/>
  <c r="L163" i="157"/>
  <c r="T78" i="37" s="1"/>
  <c r="L162" i="157"/>
  <c r="T77" i="37" s="1"/>
  <c r="L160" i="157"/>
  <c r="T75" i="37" s="1"/>
  <c r="L158" i="157"/>
  <c r="T73" i="37" s="1"/>
  <c r="L157" i="157"/>
  <c r="T72" i="37" s="1"/>
  <c r="L156" i="157"/>
  <c r="T71" i="37" s="1"/>
  <c r="L155" i="157"/>
  <c r="T70" i="37" s="1"/>
  <c r="L149" i="157"/>
  <c r="L146" i="157"/>
  <c r="L133" i="157"/>
  <c r="L129" i="157"/>
  <c r="T42" i="37" s="1"/>
  <c r="L128" i="157"/>
  <c r="T41" i="37" s="1"/>
  <c r="L126" i="157"/>
  <c r="T39" i="37" s="1"/>
  <c r="L124" i="157"/>
  <c r="T37" i="37" s="1"/>
  <c r="L123" i="157"/>
  <c r="T36" i="37" s="1"/>
  <c r="L122" i="157"/>
  <c r="T35" i="37" s="1"/>
  <c r="L121" i="157"/>
  <c r="T34" i="37" s="1"/>
  <c r="L108" i="157"/>
  <c r="T30" i="37"/>
  <c r="T29" i="37"/>
  <c r="L100" i="157"/>
  <c r="T27" i="37" s="1"/>
  <c r="L98" i="157"/>
  <c r="T25" i="37" s="1"/>
  <c r="L97" i="157"/>
  <c r="T24" i="37" s="1"/>
  <c r="L96" i="157"/>
  <c r="T23" i="37" s="1"/>
  <c r="L95" i="157"/>
  <c r="T22" i="37" s="1"/>
  <c r="L84" i="157"/>
  <c r="L72" i="157"/>
  <c r="L66" i="157"/>
  <c r="L63" i="157"/>
  <c r="L57" i="157"/>
  <c r="L54" i="157"/>
  <c r="L48" i="157"/>
  <c r="L45" i="157"/>
  <c r="L39" i="157"/>
  <c r="L36" i="157"/>
  <c r="L23" i="157"/>
  <c r="L10" i="157"/>
  <c r="I6" i="157"/>
  <c r="K336" i="156"/>
  <c r="K323" i="156"/>
  <c r="K244" i="156"/>
  <c r="K243" i="156"/>
  <c r="K161" i="156"/>
  <c r="K151" i="156"/>
  <c r="K150" i="156"/>
  <c r="N353" i="156"/>
  <c r="U225" i="37" s="1"/>
  <c r="N352" i="156"/>
  <c r="U224" i="37" s="1"/>
  <c r="N350" i="156"/>
  <c r="U222" i="37" s="1"/>
  <c r="N348" i="156"/>
  <c r="U220" i="37" s="1"/>
  <c r="N347" i="156"/>
  <c r="U219" i="37" s="1"/>
  <c r="N346" i="156"/>
  <c r="U218" i="37" s="1"/>
  <c r="N345" i="156"/>
  <c r="U217" i="37" s="1"/>
  <c r="N332" i="156"/>
  <c r="N320" i="156"/>
  <c r="N316" i="156"/>
  <c r="U141" i="37" s="1"/>
  <c r="N315" i="156"/>
  <c r="U140" i="37" s="1"/>
  <c r="N313" i="156"/>
  <c r="U138" i="37" s="1"/>
  <c r="N311" i="156"/>
  <c r="U136" i="37" s="1"/>
  <c r="N310" i="156"/>
  <c r="U135" i="37" s="1"/>
  <c r="N309" i="156"/>
  <c r="U134" i="37" s="1"/>
  <c r="N308" i="156"/>
  <c r="U133" i="37" s="1"/>
  <c r="N295" i="156"/>
  <c r="N305" i="156" s="1"/>
  <c r="N292" i="156"/>
  <c r="U129" i="37" s="1"/>
  <c r="N291" i="156"/>
  <c r="U128" i="37" s="1"/>
  <c r="N288" i="156"/>
  <c r="U125" i="37" s="1"/>
  <c r="N285" i="156"/>
  <c r="U122" i="37" s="1"/>
  <c r="N284" i="156"/>
  <c r="U121" i="37" s="1"/>
  <c r="N283" i="156"/>
  <c r="U120" i="37" s="1"/>
  <c r="N282" i="156"/>
  <c r="U119" i="37" s="1"/>
  <c r="U230" i="37" s="1"/>
  <c r="N281" i="156"/>
  <c r="U118" i="37" s="1"/>
  <c r="N280" i="156"/>
  <c r="U117" i="37" s="1"/>
  <c r="N261" i="156"/>
  <c r="U102" i="37" s="1"/>
  <c r="N260" i="156"/>
  <c r="U101" i="37" s="1"/>
  <c r="N258" i="156"/>
  <c r="U99" i="37" s="1"/>
  <c r="N256" i="156"/>
  <c r="U97" i="37" s="1"/>
  <c r="N255" i="156"/>
  <c r="U96" i="37" s="1"/>
  <c r="N254" i="156"/>
  <c r="U95" i="37" s="1"/>
  <c r="N253" i="156"/>
  <c r="U94" i="37" s="1"/>
  <c r="N240" i="156"/>
  <c r="N250" i="156" s="1"/>
  <c r="N236" i="156"/>
  <c r="U66" i="37" s="1"/>
  <c r="N235" i="156"/>
  <c r="U65" i="37" s="1"/>
  <c r="N233" i="156"/>
  <c r="U63" i="37" s="1"/>
  <c r="N231" i="156"/>
  <c r="U61" i="37" s="1"/>
  <c r="N230" i="156"/>
  <c r="U60" i="37" s="1"/>
  <c r="N229" i="156"/>
  <c r="U59" i="37" s="1"/>
  <c r="N228" i="156"/>
  <c r="U58" i="37" s="1"/>
  <c r="N214" i="156"/>
  <c r="N224" i="156" s="1"/>
  <c r="U16" i="37"/>
  <c r="N194" i="156"/>
  <c r="N191" i="156"/>
  <c r="N185" i="156"/>
  <c r="N182" i="156"/>
  <c r="N171" i="156"/>
  <c r="N158" i="156"/>
  <c r="N152" i="156"/>
  <c r="N149" i="156"/>
  <c r="N143" i="156"/>
  <c r="N140" i="156"/>
  <c r="N134" i="156"/>
  <c r="N131" i="156"/>
  <c r="N125" i="156"/>
  <c r="N122" i="156"/>
  <c r="N116" i="156"/>
  <c r="N113" i="156"/>
  <c r="N100" i="156"/>
  <c r="N94" i="156"/>
  <c r="N91" i="156"/>
  <c r="N78" i="156"/>
  <c r="N65" i="156"/>
  <c r="N59" i="156"/>
  <c r="N50" i="156"/>
  <c r="N47" i="156"/>
  <c r="N41" i="156"/>
  <c r="N38" i="156"/>
  <c r="N32" i="156"/>
  <c r="N29" i="156"/>
  <c r="N23" i="156"/>
  <c r="N20" i="156"/>
  <c r="N14" i="156"/>
  <c r="N11" i="156"/>
  <c r="M353" i="156"/>
  <c r="T225" i="37" s="1"/>
  <c r="M352" i="156"/>
  <c r="T224" i="37" s="1"/>
  <c r="M350" i="156"/>
  <c r="T222" i="37" s="1"/>
  <c r="M348" i="156"/>
  <c r="T220" i="37" s="1"/>
  <c r="M347" i="156"/>
  <c r="T219" i="37" s="1"/>
  <c r="M346" i="156"/>
  <c r="T218" i="37" s="1"/>
  <c r="M345" i="156"/>
  <c r="T217" i="37" s="1"/>
  <c r="M332" i="156"/>
  <c r="M320" i="156"/>
  <c r="M316" i="156"/>
  <c r="T141" i="37" s="1"/>
  <c r="M315" i="156"/>
  <c r="T140" i="37" s="1"/>
  <c r="M313" i="156"/>
  <c r="T138" i="37" s="1"/>
  <c r="M311" i="156"/>
  <c r="T136" i="37" s="1"/>
  <c r="M310" i="156"/>
  <c r="T135" i="37" s="1"/>
  <c r="M309" i="156"/>
  <c r="T134" i="37" s="1"/>
  <c r="M308" i="156"/>
  <c r="T133" i="37" s="1"/>
  <c r="M295" i="156"/>
  <c r="M305" i="156" s="1"/>
  <c r="M292" i="156"/>
  <c r="T129" i="37" s="1"/>
  <c r="M291" i="156"/>
  <c r="T128" i="37" s="1"/>
  <c r="M288" i="156"/>
  <c r="T125" i="37" s="1"/>
  <c r="M285" i="156"/>
  <c r="T122" i="37" s="1"/>
  <c r="M284" i="156"/>
  <c r="T121" i="37" s="1"/>
  <c r="M283" i="156"/>
  <c r="T120" i="37" s="1"/>
  <c r="M282" i="156"/>
  <c r="T119" i="37" s="1"/>
  <c r="T230" i="37" s="1"/>
  <c r="M281" i="156"/>
  <c r="T118" i="37" s="1"/>
  <c r="M280" i="156"/>
  <c r="T117" i="37" s="1"/>
  <c r="M261" i="156"/>
  <c r="T102" i="37" s="1"/>
  <c r="M260" i="156"/>
  <c r="T101" i="37" s="1"/>
  <c r="M258" i="156"/>
  <c r="T99" i="37" s="1"/>
  <c r="M256" i="156"/>
  <c r="T97" i="37" s="1"/>
  <c r="M255" i="156"/>
  <c r="T96" i="37" s="1"/>
  <c r="M254" i="156"/>
  <c r="T95" i="37" s="1"/>
  <c r="M253" i="156"/>
  <c r="T94" i="37" s="1"/>
  <c r="M240" i="156"/>
  <c r="M236" i="156"/>
  <c r="T66" i="37" s="1"/>
  <c r="M235" i="156"/>
  <c r="T65" i="37" s="1"/>
  <c r="M233" i="156"/>
  <c r="T63" i="37" s="1"/>
  <c r="M231" i="156"/>
  <c r="T61" i="37" s="1"/>
  <c r="M230" i="156"/>
  <c r="T60" i="37" s="1"/>
  <c r="M229" i="156"/>
  <c r="T59" i="37" s="1"/>
  <c r="M228" i="156"/>
  <c r="T58" i="37" s="1"/>
  <c r="M214" i="156"/>
  <c r="M224" i="156" s="1"/>
  <c r="T17" i="37"/>
  <c r="T16" i="37"/>
  <c r="T14" i="37"/>
  <c r="T12" i="37"/>
  <c r="T11" i="37"/>
  <c r="T10" i="37"/>
  <c r="T9" i="37"/>
  <c r="M194" i="156"/>
  <c r="M191" i="156"/>
  <c r="M185" i="156"/>
  <c r="M182" i="156"/>
  <c r="M171" i="156"/>
  <c r="M158" i="156"/>
  <c r="M152" i="156"/>
  <c r="M149" i="156"/>
  <c r="M143" i="156"/>
  <c r="M140" i="156"/>
  <c r="M134" i="156"/>
  <c r="M131" i="156"/>
  <c r="M125" i="156"/>
  <c r="M122" i="156"/>
  <c r="M116" i="156"/>
  <c r="M113" i="156"/>
  <c r="M100" i="156"/>
  <c r="M94" i="156"/>
  <c r="M91" i="156"/>
  <c r="M78" i="156"/>
  <c r="M65" i="156"/>
  <c r="M59" i="156"/>
  <c r="M50" i="156"/>
  <c r="M47" i="156"/>
  <c r="M41" i="156"/>
  <c r="M38" i="156"/>
  <c r="M32" i="156"/>
  <c r="M29" i="156"/>
  <c r="M23" i="156"/>
  <c r="M20" i="156"/>
  <c r="M14" i="156"/>
  <c r="M11" i="156"/>
  <c r="J322" i="157" l="1"/>
  <c r="N179" i="156"/>
  <c r="M179" i="156"/>
  <c r="L19" i="57"/>
  <c r="I14" i="57"/>
  <c r="L302" i="157"/>
  <c r="L314" i="157" s="1"/>
  <c r="T202" i="37" s="1"/>
  <c r="M302" i="157"/>
  <c r="L152" i="157"/>
  <c r="M152" i="157"/>
  <c r="M143" i="157"/>
  <c r="L143" i="157"/>
  <c r="L118" i="157"/>
  <c r="L130" i="157" s="1"/>
  <c r="T43" i="37" s="1"/>
  <c r="M118" i="157"/>
  <c r="M130" i="157" s="1"/>
  <c r="U43" i="37" s="1"/>
  <c r="M92" i="157"/>
  <c r="L92" i="157"/>
  <c r="L81" i="157"/>
  <c r="M81" i="157"/>
  <c r="M69" i="157"/>
  <c r="L69" i="157"/>
  <c r="L60" i="157"/>
  <c r="M60" i="157"/>
  <c r="M51" i="157"/>
  <c r="L51" i="157"/>
  <c r="L42" i="157"/>
  <c r="M42" i="157"/>
  <c r="M33" i="157"/>
  <c r="L33" i="157"/>
  <c r="L20" i="157"/>
  <c r="M20" i="157"/>
  <c r="M342" i="156"/>
  <c r="N342" i="156"/>
  <c r="M330" i="156"/>
  <c r="N330" i="156"/>
  <c r="M250" i="156"/>
  <c r="M262" i="156" s="1"/>
  <c r="T103" i="37" s="1"/>
  <c r="M197" i="156"/>
  <c r="N197" i="156"/>
  <c r="M155" i="156"/>
  <c r="N188" i="156"/>
  <c r="M188" i="156"/>
  <c r="N168" i="156"/>
  <c r="M168" i="156"/>
  <c r="N155" i="156"/>
  <c r="N146" i="156"/>
  <c r="M146" i="156"/>
  <c r="N137" i="156"/>
  <c r="M137" i="156"/>
  <c r="M128" i="156"/>
  <c r="N128" i="156"/>
  <c r="M119" i="156"/>
  <c r="N119" i="156"/>
  <c r="N110" i="156"/>
  <c r="M110" i="156"/>
  <c r="M97" i="156"/>
  <c r="N97" i="156"/>
  <c r="N35" i="156"/>
  <c r="N88" i="156"/>
  <c r="M88" i="156"/>
  <c r="M75" i="156"/>
  <c r="N75" i="156"/>
  <c r="N62" i="156"/>
  <c r="M62" i="156"/>
  <c r="M53" i="156"/>
  <c r="N53" i="156"/>
  <c r="M44" i="156"/>
  <c r="N44" i="156"/>
  <c r="M35" i="156"/>
  <c r="N26" i="156"/>
  <c r="M26" i="156"/>
  <c r="N17" i="156"/>
  <c r="M17" i="156"/>
  <c r="M200" i="156"/>
  <c r="T8" i="37" s="1"/>
  <c r="N205" i="156"/>
  <c r="K203" i="156"/>
  <c r="K204" i="156"/>
  <c r="M205" i="156"/>
  <c r="T13" i="37" s="1"/>
  <c r="N200" i="156"/>
  <c r="T236" i="37"/>
  <c r="T231" i="37"/>
  <c r="K26" i="46"/>
  <c r="T50" i="37" s="1"/>
  <c r="L159" i="157"/>
  <c r="T74" i="37" s="1"/>
  <c r="T232" i="37"/>
  <c r="T233" i="37"/>
  <c r="L334" i="157"/>
  <c r="T209" i="37" s="1"/>
  <c r="M334" i="157"/>
  <c r="U209" i="37" s="1"/>
  <c r="L329" i="157"/>
  <c r="T204" i="37" s="1"/>
  <c r="M329" i="157"/>
  <c r="U204" i="37" s="1"/>
  <c r="L26" i="46"/>
  <c r="U50" i="37" s="1"/>
  <c r="L21" i="46"/>
  <c r="U45" i="37" s="1"/>
  <c r="K26" i="57"/>
  <c r="T185" i="37" s="1"/>
  <c r="L26" i="57"/>
  <c r="U185" i="37" s="1"/>
  <c r="K21" i="57"/>
  <c r="T180" i="37" s="1"/>
  <c r="L234" i="157"/>
  <c r="T149" i="37" s="1"/>
  <c r="M234" i="157"/>
  <c r="U149" i="37" s="1"/>
  <c r="L229" i="157"/>
  <c r="T144" i="37" s="1"/>
  <c r="M229" i="157"/>
  <c r="U144" i="37" s="1"/>
  <c r="L184" i="157"/>
  <c r="T86" i="37" s="1"/>
  <c r="M184" i="157"/>
  <c r="U86" i="37" s="1"/>
  <c r="L179" i="157"/>
  <c r="T81" i="37" s="1"/>
  <c r="M179" i="157"/>
  <c r="U81" i="37" s="1"/>
  <c r="L259" i="157"/>
  <c r="T161" i="37" s="1"/>
  <c r="M259" i="157"/>
  <c r="U161" i="37" s="1"/>
  <c r="L254" i="157"/>
  <c r="T156" i="37" s="1"/>
  <c r="M254" i="157"/>
  <c r="U156" i="37" s="1"/>
  <c r="L125" i="157"/>
  <c r="T38" i="37" s="1"/>
  <c r="M125" i="157"/>
  <c r="U38" i="37" s="1"/>
  <c r="L279" i="157"/>
  <c r="T168" i="37" s="1"/>
  <c r="M279" i="157"/>
  <c r="U168" i="37" s="1"/>
  <c r="M209" i="157"/>
  <c r="U110" i="37" s="1"/>
  <c r="L204" i="157"/>
  <c r="T105" i="37" s="1"/>
  <c r="M204" i="157"/>
  <c r="U105" i="37" s="1"/>
  <c r="M307" i="156"/>
  <c r="T132" i="37" s="1"/>
  <c r="N307" i="156"/>
  <c r="U132" i="37" s="1"/>
  <c r="M232" i="156"/>
  <c r="T62" i="37" s="1"/>
  <c r="M227" i="156"/>
  <c r="T57" i="37" s="1"/>
  <c r="N227" i="156"/>
  <c r="U57" i="37" s="1"/>
  <c r="M252" i="156"/>
  <c r="T93" i="37" s="1"/>
  <c r="N252" i="156"/>
  <c r="U93" i="37" s="1"/>
  <c r="M287" i="156"/>
  <c r="T124" i="37" s="1"/>
  <c r="L21" i="57"/>
  <c r="U180" i="37" s="1"/>
  <c r="N257" i="156"/>
  <c r="U98" i="37" s="1"/>
  <c r="L214" i="157"/>
  <c r="T115" i="37" s="1"/>
  <c r="U14" i="37"/>
  <c r="U236" i="37" s="1"/>
  <c r="U11" i="37"/>
  <c r="U232" i="37" s="1"/>
  <c r="U17" i="37"/>
  <c r="U240" i="37" s="1"/>
  <c r="U12" i="37"/>
  <c r="U233" i="37" s="1"/>
  <c r="U10" i="37"/>
  <c r="U231" i="37" s="1"/>
  <c r="U9" i="37"/>
  <c r="U229" i="37" s="1"/>
  <c r="L31" i="57"/>
  <c r="U190" i="37" s="1"/>
  <c r="M154" i="157"/>
  <c r="U69" i="37" s="1"/>
  <c r="N349" i="156"/>
  <c r="U221" i="37" s="1"/>
  <c r="M344" i="156"/>
  <c r="T216" i="37" s="1"/>
  <c r="L339" i="157"/>
  <c r="T214" i="37" s="1"/>
  <c r="M314" i="157"/>
  <c r="U202" i="37" s="1"/>
  <c r="L304" i="157"/>
  <c r="T192" i="37" s="1"/>
  <c r="M304" i="157"/>
  <c r="U192" i="37" s="1"/>
  <c r="M264" i="157"/>
  <c r="U166" i="37" s="1"/>
  <c r="L264" i="157"/>
  <c r="T166" i="37" s="1"/>
  <c r="L239" i="157"/>
  <c r="T154" i="37" s="1"/>
  <c r="M239" i="157"/>
  <c r="U154" i="37" s="1"/>
  <c r="M214" i="157"/>
  <c r="U115" i="37" s="1"/>
  <c r="L189" i="157"/>
  <c r="T91" i="37" s="1"/>
  <c r="M189" i="157"/>
  <c r="U91" i="37" s="1"/>
  <c r="L154" i="157"/>
  <c r="T69" i="37" s="1"/>
  <c r="L120" i="157"/>
  <c r="T33" i="37" s="1"/>
  <c r="M120" i="157"/>
  <c r="U33" i="37" s="1"/>
  <c r="L94" i="157"/>
  <c r="T21" i="37" s="1"/>
  <c r="M94" i="157"/>
  <c r="U21" i="37" s="1"/>
  <c r="L99" i="157"/>
  <c r="T26" i="37" s="1"/>
  <c r="M99" i="157"/>
  <c r="U26" i="37" s="1"/>
  <c r="U239" i="37"/>
  <c r="T239" i="37"/>
  <c r="T240" i="37"/>
  <c r="K31" i="57"/>
  <c r="T190" i="37" s="1"/>
  <c r="L31" i="46"/>
  <c r="U55" i="37" s="1"/>
  <c r="M159" i="157"/>
  <c r="U74" i="37" s="1"/>
  <c r="M339" i="157"/>
  <c r="U214" i="37" s="1"/>
  <c r="L209" i="157"/>
  <c r="T110" i="37" s="1"/>
  <c r="M317" i="156"/>
  <c r="T142" i="37" s="1"/>
  <c r="N237" i="156"/>
  <c r="U67" i="37" s="1"/>
  <c r="N317" i="156"/>
  <c r="U142" i="37" s="1"/>
  <c r="N344" i="156"/>
  <c r="U216" i="37" s="1"/>
  <c r="N262" i="156"/>
  <c r="U103" i="37" s="1"/>
  <c r="M257" i="156"/>
  <c r="T98" i="37" s="1"/>
  <c r="M312" i="156"/>
  <c r="T137" i="37" s="1"/>
  <c r="M237" i="156"/>
  <c r="T67" i="37" s="1"/>
  <c r="N232" i="156"/>
  <c r="U62" i="37" s="1"/>
  <c r="N312" i="156"/>
  <c r="U137" i="37" s="1"/>
  <c r="M349" i="156"/>
  <c r="T221" i="37" s="1"/>
  <c r="N287" i="156"/>
  <c r="U124" i="37" s="1"/>
  <c r="T235" i="37" l="1"/>
  <c r="T130" i="37"/>
  <c r="U13" i="37"/>
  <c r="U235" i="37" s="1"/>
  <c r="U8" i="37"/>
  <c r="M164" i="157"/>
  <c r="U79" i="37" s="1"/>
  <c r="N354" i="156"/>
  <c r="U226" i="37" s="1"/>
  <c r="L164" i="157"/>
  <c r="T79" i="37" s="1"/>
  <c r="M104" i="157"/>
  <c r="U31" i="37" s="1"/>
  <c r="L104" i="157"/>
  <c r="T31" i="37" s="1"/>
  <c r="M354" i="156"/>
  <c r="T226" i="37" s="1"/>
  <c r="U130" i="37"/>
  <c r="U228" i="37" l="1"/>
  <c r="K282" i="156"/>
  <c r="F282" i="156"/>
  <c r="D119" i="37" s="1"/>
  <c r="D230" i="37" s="1"/>
  <c r="D282" i="156"/>
  <c r="E267" i="156"/>
  <c r="B119" i="37" l="1"/>
  <c r="B230" i="37" s="1"/>
  <c r="M119" i="37"/>
  <c r="M230" i="37" s="1"/>
  <c r="R119" i="37"/>
  <c r="R230" i="37" s="1"/>
  <c r="E282" i="156"/>
  <c r="C119" i="37" s="1"/>
  <c r="C230" i="37" s="1"/>
  <c r="G267" i="156"/>
  <c r="J282" i="156"/>
  <c r="Q119" i="37" s="1"/>
  <c r="Q230" i="37" s="1"/>
  <c r="L267" i="156"/>
  <c r="O267" i="156"/>
  <c r="C5" i="37"/>
  <c r="D6" i="157"/>
  <c r="C5" i="57" s="1"/>
  <c r="G282" i="156" l="1"/>
  <c r="E119" i="37" s="1"/>
  <c r="E230" i="37" s="1"/>
  <c r="O282" i="156"/>
  <c r="V119" i="37" s="1"/>
  <c r="V230" i="37" s="1"/>
  <c r="L282" i="156"/>
  <c r="C5" i="46"/>
  <c r="J146" i="157"/>
  <c r="S119" i="37" l="1"/>
  <c r="S230" i="37" s="1"/>
  <c r="O142" i="156" l="1"/>
  <c r="L142" i="156"/>
  <c r="O141" i="156"/>
  <c r="L141" i="156"/>
  <c r="L140" i="156" l="1"/>
  <c r="K158" i="156"/>
  <c r="F158" i="156"/>
  <c r="D158" i="156"/>
  <c r="K75" i="157"/>
  <c r="L217" i="156"/>
  <c r="E167" i="156"/>
  <c r="E166" i="156"/>
  <c r="E162" i="156"/>
  <c r="E160" i="156"/>
  <c r="B1" i="157"/>
  <c r="K168" i="156" l="1"/>
  <c r="E163" i="156"/>
  <c r="J15" i="57"/>
  <c r="J17" i="57"/>
  <c r="J18" i="57"/>
  <c r="J13" i="46"/>
  <c r="J10" i="46"/>
  <c r="J15" i="46"/>
  <c r="J11" i="46"/>
  <c r="J17" i="46"/>
  <c r="J12" i="46"/>
  <c r="J18" i="46"/>
  <c r="K26" i="157"/>
  <c r="K38" i="157"/>
  <c r="K64" i="157"/>
  <c r="K112" i="157"/>
  <c r="K136" i="157"/>
  <c r="K148" i="157"/>
  <c r="K170" i="157"/>
  <c r="K194" i="157"/>
  <c r="K218" i="157"/>
  <c r="K246" i="157"/>
  <c r="K270" i="157"/>
  <c r="K294" i="157"/>
  <c r="K318" i="157"/>
  <c r="K11" i="157"/>
  <c r="K27" i="157"/>
  <c r="K55" i="157"/>
  <c r="K65" i="157"/>
  <c r="K109" i="157"/>
  <c r="K137" i="157"/>
  <c r="K195" i="157"/>
  <c r="K219" i="157"/>
  <c r="K243" i="157"/>
  <c r="K271" i="157"/>
  <c r="K295" i="157"/>
  <c r="K319" i="157"/>
  <c r="K12" i="157"/>
  <c r="K24" i="157"/>
  <c r="K46" i="157"/>
  <c r="K56" i="157"/>
  <c r="K73" i="157"/>
  <c r="K85" i="157"/>
  <c r="K110" i="157"/>
  <c r="K134" i="157"/>
  <c r="K168" i="157"/>
  <c r="K196" i="157"/>
  <c r="K220" i="157"/>
  <c r="K244" i="157"/>
  <c r="K268" i="157"/>
  <c r="K296" i="157"/>
  <c r="K320" i="157"/>
  <c r="K13" i="157"/>
  <c r="K25" i="157"/>
  <c r="K37" i="157"/>
  <c r="K47" i="157"/>
  <c r="K74" i="157"/>
  <c r="K86" i="157"/>
  <c r="K111" i="157"/>
  <c r="K135" i="157"/>
  <c r="K147" i="157"/>
  <c r="K169" i="157"/>
  <c r="K193" i="157"/>
  <c r="K221" i="157"/>
  <c r="K245" i="157"/>
  <c r="K269" i="157"/>
  <c r="K293" i="157"/>
  <c r="K321" i="157"/>
  <c r="L15" i="156"/>
  <c r="L31" i="156"/>
  <c r="L48" i="156"/>
  <c r="L57" i="156"/>
  <c r="L66" i="156"/>
  <c r="L71" i="156"/>
  <c r="L79" i="156"/>
  <c r="L84" i="156"/>
  <c r="L92" i="156"/>
  <c r="L101" i="156"/>
  <c r="L106" i="156"/>
  <c r="L114" i="156"/>
  <c r="L123" i="156"/>
  <c r="L136" i="156"/>
  <c r="L154" i="156"/>
  <c r="L161" i="156"/>
  <c r="L218" i="156"/>
  <c r="L244" i="156"/>
  <c r="L270" i="156"/>
  <c r="L299" i="156"/>
  <c r="L324" i="156"/>
  <c r="L336" i="156"/>
  <c r="L33" i="156"/>
  <c r="L49" i="156"/>
  <c r="L58" i="156"/>
  <c r="L67" i="156"/>
  <c r="L73" i="156"/>
  <c r="L80" i="156"/>
  <c r="L86" i="156"/>
  <c r="L93" i="156"/>
  <c r="L102" i="156"/>
  <c r="L108" i="156"/>
  <c r="L115" i="156"/>
  <c r="L124" i="156"/>
  <c r="L132" i="156"/>
  <c r="L150" i="156"/>
  <c r="L162" i="156"/>
  <c r="L172" i="156"/>
  <c r="L183" i="156"/>
  <c r="L192" i="156"/>
  <c r="L215" i="156"/>
  <c r="L220" i="156"/>
  <c r="L241" i="156"/>
  <c r="L246" i="156"/>
  <c r="L266" i="156"/>
  <c r="L273" i="156"/>
  <c r="L296" i="156"/>
  <c r="L301" i="156"/>
  <c r="L321" i="156"/>
  <c r="L326" i="156"/>
  <c r="L333" i="156"/>
  <c r="L338" i="156"/>
  <c r="G162" i="156"/>
  <c r="L12" i="156"/>
  <c r="L21" i="156"/>
  <c r="L34" i="156"/>
  <c r="L51" i="156"/>
  <c r="L60" i="156"/>
  <c r="L74" i="156"/>
  <c r="L81" i="156"/>
  <c r="L87" i="156"/>
  <c r="L95" i="156"/>
  <c r="L103" i="156"/>
  <c r="L109" i="156"/>
  <c r="L117" i="156"/>
  <c r="L126" i="156"/>
  <c r="L133" i="156"/>
  <c r="L144" i="156"/>
  <c r="L151" i="156"/>
  <c r="L159" i="156"/>
  <c r="L166" i="156"/>
  <c r="L173" i="156"/>
  <c r="L184" i="156"/>
  <c r="L193" i="156"/>
  <c r="L216" i="156"/>
  <c r="L222" i="156"/>
  <c r="L242" i="156"/>
  <c r="L248" i="156"/>
  <c r="L268" i="156"/>
  <c r="L276" i="156"/>
  <c r="L297" i="156"/>
  <c r="L303" i="156"/>
  <c r="L322" i="156"/>
  <c r="L328" i="156"/>
  <c r="L334" i="156"/>
  <c r="L340" i="156"/>
  <c r="L13" i="156"/>
  <c r="L22" i="156"/>
  <c r="L30" i="156"/>
  <c r="L69" i="156"/>
  <c r="L82" i="156"/>
  <c r="L104" i="156"/>
  <c r="L127" i="156"/>
  <c r="L135" i="156"/>
  <c r="L145" i="156"/>
  <c r="L153" i="156"/>
  <c r="L160" i="156"/>
  <c r="L167" i="156"/>
  <c r="L186" i="156"/>
  <c r="L195" i="156"/>
  <c r="L230" i="156"/>
  <c r="S60" i="37" s="1"/>
  <c r="L223" i="156"/>
  <c r="L243" i="156"/>
  <c r="L249" i="156"/>
  <c r="L269" i="156"/>
  <c r="L277" i="156"/>
  <c r="L298" i="156"/>
  <c r="L304" i="156"/>
  <c r="L323" i="156"/>
  <c r="L329" i="156"/>
  <c r="L335" i="156"/>
  <c r="L341" i="156"/>
  <c r="L68" i="156"/>
  <c r="L42" i="156"/>
  <c r="L40" i="156"/>
  <c r="L39" i="156"/>
  <c r="J11" i="57"/>
  <c r="J12" i="57"/>
  <c r="J13" i="57"/>
  <c r="K14" i="157"/>
  <c r="J22" i="46"/>
  <c r="S46" i="37" s="1"/>
  <c r="N171" i="157"/>
  <c r="K171" i="157"/>
  <c r="E158" i="156"/>
  <c r="J158" i="156"/>
  <c r="K114" i="157"/>
  <c r="L265" i="156" l="1"/>
  <c r="J14" i="57"/>
  <c r="J27" i="46"/>
  <c r="S51" i="37" s="1"/>
  <c r="J14" i="46"/>
  <c r="L337" i="156"/>
  <c r="L325" i="156"/>
  <c r="L245" i="156"/>
  <c r="L300" i="156"/>
  <c r="L272" i="156"/>
  <c r="J278" i="156"/>
  <c r="J293" i="156" s="1"/>
  <c r="L219" i="156"/>
  <c r="J168" i="156"/>
  <c r="L204" i="156"/>
  <c r="S12" i="37" s="1"/>
  <c r="L203" i="156"/>
  <c r="S11" i="37" s="1"/>
  <c r="L209" i="156"/>
  <c r="S17" i="37" s="1"/>
  <c r="L201" i="156"/>
  <c r="S9" i="37" s="1"/>
  <c r="L202" i="156"/>
  <c r="S10" i="37" s="1"/>
  <c r="L208" i="156"/>
  <c r="S16" i="37" s="1"/>
  <c r="L105" i="156"/>
  <c r="L83" i="156"/>
  <c r="L70" i="156"/>
  <c r="J9" i="46"/>
  <c r="K255" i="157"/>
  <c r="S157" i="37" s="1"/>
  <c r="K280" i="157"/>
  <c r="S169" i="37" s="1"/>
  <c r="K305" i="157"/>
  <c r="S193" i="37" s="1"/>
  <c r="K121" i="157"/>
  <c r="S34" i="37" s="1"/>
  <c r="K230" i="157"/>
  <c r="S145" i="37" s="1"/>
  <c r="L295" i="156"/>
  <c r="L182" i="156"/>
  <c r="L131" i="156"/>
  <c r="L56" i="156"/>
  <c r="K108" i="157"/>
  <c r="K267" i="157"/>
  <c r="K279" i="157" s="1"/>
  <c r="S168" i="37" s="1"/>
  <c r="L345" i="156"/>
  <c r="S217" i="37" s="1"/>
  <c r="K242" i="157"/>
  <c r="K254" i="157" s="1"/>
  <c r="S156" i="37" s="1"/>
  <c r="K84" i="157"/>
  <c r="L214" i="156"/>
  <c r="L227" i="156" s="1"/>
  <c r="S57" i="37" s="1"/>
  <c r="L233" i="156"/>
  <c r="S63" i="37" s="1"/>
  <c r="L91" i="156"/>
  <c r="L47" i="156"/>
  <c r="L288" i="156"/>
  <c r="S125" i="37" s="1"/>
  <c r="L258" i="156"/>
  <c r="S99" i="37" s="1"/>
  <c r="L313" i="156"/>
  <c r="S138" i="37" s="1"/>
  <c r="L253" i="156"/>
  <c r="S94" i="37" s="1"/>
  <c r="L149" i="156"/>
  <c r="L122" i="156"/>
  <c r="L347" i="156"/>
  <c r="S219" i="37" s="1"/>
  <c r="K292" i="157"/>
  <c r="K146" i="157"/>
  <c r="K217" i="157"/>
  <c r="K229" i="157" s="1"/>
  <c r="S144" i="37" s="1"/>
  <c r="L332" i="156"/>
  <c r="L171" i="156"/>
  <c r="L179" i="156" s="1"/>
  <c r="L65" i="156"/>
  <c r="L38" i="156"/>
  <c r="L125" i="156"/>
  <c r="L191" i="156"/>
  <c r="L143" i="156"/>
  <c r="L146" i="156" s="1"/>
  <c r="L20" i="156"/>
  <c r="L152" i="156"/>
  <c r="L11" i="156"/>
  <c r="J25" i="57"/>
  <c r="S184" i="37" s="1"/>
  <c r="J24" i="57"/>
  <c r="S183" i="37" s="1"/>
  <c r="J27" i="57"/>
  <c r="S186" i="37" s="1"/>
  <c r="J23" i="57"/>
  <c r="S182" i="37" s="1"/>
  <c r="J29" i="57"/>
  <c r="S188" i="37" s="1"/>
  <c r="J30" i="57"/>
  <c r="S189" i="37" s="1"/>
  <c r="J24" i="46"/>
  <c r="S48" i="37" s="1"/>
  <c r="J23" i="46"/>
  <c r="S47" i="37" s="1"/>
  <c r="J30" i="46"/>
  <c r="S54" i="37" s="1"/>
  <c r="J29" i="46"/>
  <c r="S53" i="37" s="1"/>
  <c r="J25" i="46"/>
  <c r="S49" i="37" s="1"/>
  <c r="K95" i="157"/>
  <c r="S22" i="37" s="1"/>
  <c r="K54" i="157"/>
  <c r="K155" i="157"/>
  <c r="S70" i="37" s="1"/>
  <c r="K317" i="157"/>
  <c r="K63" i="157"/>
  <c r="K180" i="157"/>
  <c r="S82" i="37" s="1"/>
  <c r="K45" i="157"/>
  <c r="K192" i="157"/>
  <c r="K204" i="157" s="1"/>
  <c r="S105" i="37" s="1"/>
  <c r="K330" i="157"/>
  <c r="S205" i="37" s="1"/>
  <c r="K98" i="157"/>
  <c r="S25" i="37" s="1"/>
  <c r="K133" i="157"/>
  <c r="K23" i="157"/>
  <c r="K205" i="157"/>
  <c r="S106" i="37" s="1"/>
  <c r="K72" i="157"/>
  <c r="K201" i="157"/>
  <c r="K176" i="157"/>
  <c r="K323" i="157"/>
  <c r="K16" i="157"/>
  <c r="K31" i="157"/>
  <c r="K58" i="157"/>
  <c r="K79" i="157"/>
  <c r="K116" i="157"/>
  <c r="K142" i="157"/>
  <c r="K251" i="157"/>
  <c r="N251" i="157"/>
  <c r="K223" i="157"/>
  <c r="K325" i="157"/>
  <c r="K276" i="157"/>
  <c r="K281" i="157"/>
  <c r="S170" i="37" s="1"/>
  <c r="K233" i="157"/>
  <c r="S148" i="37" s="1"/>
  <c r="K123" i="157"/>
  <c r="S36" i="37" s="1"/>
  <c r="K332" i="157"/>
  <c r="S207" i="37" s="1"/>
  <c r="K256" i="157"/>
  <c r="S158" i="37" s="1"/>
  <c r="K208" i="157"/>
  <c r="S109" i="37" s="1"/>
  <c r="K307" i="157"/>
  <c r="S195" i="37" s="1"/>
  <c r="K231" i="157"/>
  <c r="S146" i="37" s="1"/>
  <c r="K282" i="157"/>
  <c r="S171" i="37" s="1"/>
  <c r="K206" i="157"/>
  <c r="S107" i="37" s="1"/>
  <c r="K124" i="157"/>
  <c r="S37" i="37" s="1"/>
  <c r="K49" i="157"/>
  <c r="K141" i="157"/>
  <c r="K301" i="157"/>
  <c r="K198" i="157"/>
  <c r="K18" i="157"/>
  <c r="K32" i="157"/>
  <c r="K59" i="157"/>
  <c r="K80" i="157"/>
  <c r="K117" i="157"/>
  <c r="K150" i="157"/>
  <c r="K173" i="157"/>
  <c r="K225" i="157"/>
  <c r="K326" i="157"/>
  <c r="K298" i="157"/>
  <c r="K29" i="157"/>
  <c r="K77" i="157"/>
  <c r="K250" i="157"/>
  <c r="N250" i="157"/>
  <c r="K275" i="157"/>
  <c r="K183" i="157"/>
  <c r="S85" i="37" s="1"/>
  <c r="K200" i="157"/>
  <c r="K19" i="157"/>
  <c r="K40" i="157"/>
  <c r="K67" i="157"/>
  <c r="K88" i="157"/>
  <c r="K139" i="157"/>
  <c r="K248" i="157"/>
  <c r="N248" i="157"/>
  <c r="K175" i="157"/>
  <c r="K226" i="157"/>
  <c r="K273" i="157"/>
  <c r="K300" i="157"/>
  <c r="K96" i="157"/>
  <c r="S23" i="37" s="1"/>
  <c r="K10" i="157"/>
  <c r="K333" i="157"/>
  <c r="S208" i="37" s="1"/>
  <c r="K257" i="157"/>
  <c r="S159" i="37" s="1"/>
  <c r="K181" i="157"/>
  <c r="S83" i="37" s="1"/>
  <c r="K156" i="157"/>
  <c r="S71" i="37" s="1"/>
  <c r="K36" i="157"/>
  <c r="K97" i="157"/>
  <c r="S24" i="37" s="1"/>
  <c r="K308" i="157"/>
  <c r="S196" i="37" s="1"/>
  <c r="K232" i="157"/>
  <c r="S147" i="37" s="1"/>
  <c r="K122" i="157"/>
  <c r="S35" i="37" s="1"/>
  <c r="K331" i="157"/>
  <c r="S206" i="37" s="1"/>
  <c r="K283" i="157"/>
  <c r="S172" i="37" s="1"/>
  <c r="K207" i="157"/>
  <c r="S108" i="37" s="1"/>
  <c r="K158" i="157"/>
  <c r="S73" i="37" s="1"/>
  <c r="K306" i="157"/>
  <c r="S194" i="37" s="1"/>
  <c r="K258" i="157"/>
  <c r="S160" i="37" s="1"/>
  <c r="K182" i="157"/>
  <c r="S84" i="37" s="1"/>
  <c r="K157" i="157"/>
  <c r="S72" i="37" s="1"/>
  <c r="L158" i="156"/>
  <c r="L134" i="156"/>
  <c r="L310" i="156"/>
  <c r="S135" i="37" s="1"/>
  <c r="L185" i="156"/>
  <c r="L291" i="156"/>
  <c r="S128" i="37" s="1"/>
  <c r="L194" i="156"/>
  <c r="L29" i="156"/>
  <c r="L350" i="156"/>
  <c r="S222" i="37" s="1"/>
  <c r="L320" i="156"/>
  <c r="L308" i="156"/>
  <c r="S133" i="37" s="1"/>
  <c r="L281" i="156"/>
  <c r="S118" i="37" s="1"/>
  <c r="L240" i="156"/>
  <c r="L228" i="156"/>
  <c r="S58" i="37" s="1"/>
  <c r="L32" i="156"/>
  <c r="L100" i="156"/>
  <c r="L23" i="156"/>
  <c r="L78" i="156"/>
  <c r="L113" i="156"/>
  <c r="L353" i="156"/>
  <c r="S225" i="37" s="1"/>
  <c r="L316" i="156"/>
  <c r="S141" i="37" s="1"/>
  <c r="L292" i="156"/>
  <c r="S129" i="37" s="1"/>
  <c r="L261" i="156"/>
  <c r="S102" i="37" s="1"/>
  <c r="L236" i="156"/>
  <c r="S66" i="37" s="1"/>
  <c r="L346" i="156"/>
  <c r="S218" i="37" s="1"/>
  <c r="L309" i="156"/>
  <c r="S134" i="37" s="1"/>
  <c r="L283" i="156"/>
  <c r="S120" i="37" s="1"/>
  <c r="L254" i="156"/>
  <c r="S95" i="37" s="1"/>
  <c r="L229" i="156"/>
  <c r="S59" i="37" s="1"/>
  <c r="L116" i="156"/>
  <c r="L50" i="156"/>
  <c r="L348" i="156"/>
  <c r="S220" i="37" s="1"/>
  <c r="L311" i="156"/>
  <c r="S136" i="37" s="1"/>
  <c r="L285" i="156"/>
  <c r="S122" i="37" s="1"/>
  <c r="L256" i="156"/>
  <c r="S97" i="37" s="1"/>
  <c r="L231" i="156"/>
  <c r="S61" i="37" s="1"/>
  <c r="L284" i="156"/>
  <c r="S121" i="37" s="1"/>
  <c r="L255" i="156"/>
  <c r="S96" i="37" s="1"/>
  <c r="L352" i="156"/>
  <c r="S224" i="37" s="1"/>
  <c r="L315" i="156"/>
  <c r="S140" i="37" s="1"/>
  <c r="L260" i="156"/>
  <c r="S101" i="37" s="1"/>
  <c r="L235" i="156"/>
  <c r="S65" i="37" s="1"/>
  <c r="L59" i="156"/>
  <c r="L14" i="156"/>
  <c r="L41" i="156"/>
  <c r="K167" i="157"/>
  <c r="K126" i="157"/>
  <c r="S39" i="37" s="1"/>
  <c r="O162" i="156"/>
  <c r="K304" i="157" l="1"/>
  <c r="S192" i="37" s="1"/>
  <c r="J19" i="46"/>
  <c r="K322" i="157"/>
  <c r="K327" i="157" s="1"/>
  <c r="K297" i="157"/>
  <c r="K302" i="157" s="1"/>
  <c r="K310" i="157"/>
  <c r="S198" i="37" s="1"/>
  <c r="K28" i="157"/>
  <c r="K33" i="157" s="1"/>
  <c r="K149" i="157"/>
  <c r="K272" i="157"/>
  <c r="K277" i="157" s="1"/>
  <c r="K260" i="157"/>
  <c r="S162" i="37" s="1"/>
  <c r="K247" i="157"/>
  <c r="K252" i="157" s="1"/>
  <c r="K222" i="157"/>
  <c r="K227" i="157" s="1"/>
  <c r="K197" i="157"/>
  <c r="K202" i="157" s="1"/>
  <c r="K172" i="157"/>
  <c r="K177" i="157" s="1"/>
  <c r="K138" i="157"/>
  <c r="K143" i="157" s="1"/>
  <c r="K113" i="157"/>
  <c r="K118" i="157" s="1"/>
  <c r="K102" i="157"/>
  <c r="S29" i="37" s="1"/>
  <c r="K103" i="157"/>
  <c r="K87" i="157"/>
  <c r="K92" i="157" s="1"/>
  <c r="K76" i="157"/>
  <c r="K81" i="157" s="1"/>
  <c r="K15" i="157"/>
  <c r="K20" i="157" s="1"/>
  <c r="L342" i="156"/>
  <c r="L330" i="156"/>
  <c r="L305" i="156"/>
  <c r="L317" i="156" s="1"/>
  <c r="S142" i="37" s="1"/>
  <c r="L278" i="156"/>
  <c r="L293" i="156" s="1"/>
  <c r="L250" i="156"/>
  <c r="L262" i="156" s="1"/>
  <c r="S103" i="37" s="1"/>
  <c r="L224" i="156"/>
  <c r="L237" i="156" s="1"/>
  <c r="S67" i="37" s="1"/>
  <c r="L197" i="156"/>
  <c r="L232" i="156"/>
  <c r="S62" i="37" s="1"/>
  <c r="L188" i="156"/>
  <c r="L155" i="156"/>
  <c r="L119" i="156"/>
  <c r="L137" i="156"/>
  <c r="L128" i="156"/>
  <c r="L110" i="156"/>
  <c r="L88" i="156"/>
  <c r="L75" i="156"/>
  <c r="L62" i="156"/>
  <c r="L53" i="156"/>
  <c r="L44" i="156"/>
  <c r="L35" i="156"/>
  <c r="L26" i="156"/>
  <c r="L17" i="156"/>
  <c r="P18" i="37"/>
  <c r="P227" i="37" s="1"/>
  <c r="L200" i="156"/>
  <c r="S8" i="37" s="1"/>
  <c r="S231" i="37"/>
  <c r="K120" i="157"/>
  <c r="S33" i="37" s="1"/>
  <c r="L307" i="156"/>
  <c r="S132" i="37" s="1"/>
  <c r="J26" i="46"/>
  <c r="S50" i="37" s="1"/>
  <c r="J21" i="46"/>
  <c r="S45" i="37" s="1"/>
  <c r="K160" i="157"/>
  <c r="S75" i="37" s="1"/>
  <c r="K329" i="157"/>
  <c r="S204" i="37" s="1"/>
  <c r="J26" i="57"/>
  <c r="S185" i="37" s="1"/>
  <c r="J31" i="46"/>
  <c r="S55" i="37" s="1"/>
  <c r="K235" i="157"/>
  <c r="S150" i="37" s="1"/>
  <c r="K285" i="157"/>
  <c r="S174" i="37" s="1"/>
  <c r="K335" i="157"/>
  <c r="S210" i="37" s="1"/>
  <c r="K57" i="157"/>
  <c r="K60" i="157" s="1"/>
  <c r="K100" i="157"/>
  <c r="S27" i="37" s="1"/>
  <c r="K94" i="157"/>
  <c r="S21" i="37" s="1"/>
  <c r="S30" i="37"/>
  <c r="L280" i="156"/>
  <c r="S117" i="37" s="1"/>
  <c r="L312" i="156"/>
  <c r="S137" i="37" s="1"/>
  <c r="K210" i="157"/>
  <c r="S111" i="37" s="1"/>
  <c r="L287" i="156"/>
  <c r="S124" i="37" s="1"/>
  <c r="S233" i="37"/>
  <c r="S232" i="37"/>
  <c r="K154" i="157"/>
  <c r="S69" i="37" s="1"/>
  <c r="L257" i="156"/>
  <c r="S98" i="37" s="1"/>
  <c r="K185" i="157"/>
  <c r="S87" i="37" s="1"/>
  <c r="L344" i="156"/>
  <c r="S216" i="37" s="1"/>
  <c r="L349" i="156"/>
  <c r="S221" i="37" s="1"/>
  <c r="K179" i="157"/>
  <c r="S81" i="37" s="1"/>
  <c r="K312" i="157"/>
  <c r="S200" i="37" s="1"/>
  <c r="K238" i="157"/>
  <c r="S153" i="37" s="1"/>
  <c r="K237" i="157"/>
  <c r="S152" i="37" s="1"/>
  <c r="K162" i="157"/>
  <c r="S77" i="37" s="1"/>
  <c r="K288" i="157"/>
  <c r="S177" i="37" s="1"/>
  <c r="K39" i="157"/>
  <c r="K42" i="157" s="1"/>
  <c r="K212" i="157"/>
  <c r="S113" i="37" s="1"/>
  <c r="K163" i="157"/>
  <c r="S78" i="37" s="1"/>
  <c r="K188" i="157"/>
  <c r="S90" i="37" s="1"/>
  <c r="K187" i="157"/>
  <c r="S89" i="37" s="1"/>
  <c r="K262" i="157"/>
  <c r="S164" i="37" s="1"/>
  <c r="K338" i="157"/>
  <c r="S213" i="37" s="1"/>
  <c r="K129" i="157"/>
  <c r="S42" i="37" s="1"/>
  <c r="K313" i="157"/>
  <c r="S201" i="37" s="1"/>
  <c r="K48" i="157"/>
  <c r="K51" i="157" s="1"/>
  <c r="K337" i="157"/>
  <c r="S212" i="37" s="1"/>
  <c r="K66" i="157"/>
  <c r="K69" i="157" s="1"/>
  <c r="K287" i="157"/>
  <c r="S176" i="37" s="1"/>
  <c r="K263" i="157"/>
  <c r="S165" i="37" s="1"/>
  <c r="K128" i="157"/>
  <c r="S41" i="37" s="1"/>
  <c r="K213" i="157"/>
  <c r="S114" i="37" s="1"/>
  <c r="L252" i="156"/>
  <c r="S93" i="37" s="1"/>
  <c r="K23" i="156"/>
  <c r="K152" i="157" l="1"/>
  <c r="K164" i="157" s="1"/>
  <c r="S79" i="37" s="1"/>
  <c r="K314" i="157"/>
  <c r="S202" i="37" s="1"/>
  <c r="K284" i="157"/>
  <c r="S173" i="37" s="1"/>
  <c r="K189" i="157"/>
  <c r="S91" i="37" s="1"/>
  <c r="K159" i="157"/>
  <c r="S74" i="37" s="1"/>
  <c r="K309" i="157"/>
  <c r="S197" i="37" s="1"/>
  <c r="K239" i="157"/>
  <c r="S154" i="37" s="1"/>
  <c r="K234" i="157"/>
  <c r="S149" i="37" s="1"/>
  <c r="K125" i="157"/>
  <c r="S38" i="37" s="1"/>
  <c r="K334" i="157"/>
  <c r="S209" i="37" s="1"/>
  <c r="K339" i="157"/>
  <c r="S214" i="37" s="1"/>
  <c r="K209" i="157"/>
  <c r="S110" i="37" s="1"/>
  <c r="K214" i="157"/>
  <c r="S115" i="37" s="1"/>
  <c r="K184" i="157"/>
  <c r="S86" i="37" s="1"/>
  <c r="K130" i="157"/>
  <c r="S43" i="37" s="1"/>
  <c r="K259" i="157"/>
  <c r="S161" i="37" s="1"/>
  <c r="S130" i="37"/>
  <c r="K264" i="157"/>
  <c r="S166" i="37" s="1"/>
  <c r="L354" i="156"/>
  <c r="S226" i="37" s="1"/>
  <c r="S239" i="37"/>
  <c r="K99" i="157"/>
  <c r="S26" i="37" s="1"/>
  <c r="S240" i="37"/>
  <c r="K104" i="157" l="1"/>
  <c r="S31" i="37" s="1"/>
  <c r="O166" i="156"/>
  <c r="O167" i="156"/>
  <c r="G167" i="156"/>
  <c r="G166" i="156"/>
  <c r="B67" i="37" l="1"/>
  <c r="C67" i="37"/>
  <c r="D67" i="37"/>
  <c r="C17" i="57"/>
  <c r="C18" i="57"/>
  <c r="C14" i="57" l="1"/>
  <c r="D12" i="157"/>
  <c r="E14" i="156" l="1"/>
  <c r="E21" i="156"/>
  <c r="E22" i="156"/>
  <c r="E24" i="156"/>
  <c r="E25" i="156"/>
  <c r="E30" i="156"/>
  <c r="E31" i="156"/>
  <c r="E33" i="156"/>
  <c r="E34" i="156"/>
  <c r="E40" i="156"/>
  <c r="E41" i="156"/>
  <c r="E49" i="156"/>
  <c r="E50" i="156"/>
  <c r="E58" i="156"/>
  <c r="E59" i="156"/>
  <c r="E67" i="156"/>
  <c r="E68" i="156"/>
  <c r="E69" i="156"/>
  <c r="E73" i="156"/>
  <c r="E74" i="156"/>
  <c r="E80" i="156"/>
  <c r="E81" i="156"/>
  <c r="E82" i="156"/>
  <c r="E86" i="156"/>
  <c r="E87" i="156"/>
  <c r="E93" i="156"/>
  <c r="E94" i="156"/>
  <c r="E102" i="156"/>
  <c r="E103" i="156"/>
  <c r="E104" i="156"/>
  <c r="E108" i="156"/>
  <c r="E109" i="156"/>
  <c r="E115" i="156"/>
  <c r="E116" i="156"/>
  <c r="E123" i="156"/>
  <c r="E124" i="156"/>
  <c r="E126" i="156"/>
  <c r="E127" i="156"/>
  <c r="E132" i="156"/>
  <c r="E133" i="156"/>
  <c r="E135" i="156"/>
  <c r="E136" i="156"/>
  <c r="E141" i="156"/>
  <c r="E142" i="156"/>
  <c r="E144" i="156"/>
  <c r="E145" i="156"/>
  <c r="E150" i="156"/>
  <c r="E151" i="156"/>
  <c r="E153" i="156"/>
  <c r="E154" i="156"/>
  <c r="E173" i="156"/>
  <c r="E184" i="156"/>
  <c r="E193" i="156"/>
  <c r="E216" i="156"/>
  <c r="E230" i="156"/>
  <c r="E218" i="156"/>
  <c r="E233" i="156"/>
  <c r="E222" i="156"/>
  <c r="E223" i="156"/>
  <c r="E242" i="156"/>
  <c r="E243" i="156"/>
  <c r="E244" i="156"/>
  <c r="E258" i="156"/>
  <c r="E248" i="156"/>
  <c r="E249" i="156"/>
  <c r="E262" i="156"/>
  <c r="E268" i="156"/>
  <c r="E269" i="156"/>
  <c r="E270" i="156"/>
  <c r="E276" i="156"/>
  <c r="E277" i="156"/>
  <c r="E297" i="156"/>
  <c r="E298" i="156"/>
  <c r="E299" i="156"/>
  <c r="E303" i="156"/>
  <c r="E304" i="156"/>
  <c r="E317" i="156"/>
  <c r="E322" i="156"/>
  <c r="E323" i="156"/>
  <c r="E324" i="156"/>
  <c r="E328" i="156"/>
  <c r="E329" i="156"/>
  <c r="E334" i="156"/>
  <c r="E335" i="156"/>
  <c r="E336" i="156"/>
  <c r="E340" i="156"/>
  <c r="E341" i="156"/>
  <c r="E354" i="156"/>
  <c r="E265" i="156" l="1"/>
  <c r="E337" i="156"/>
  <c r="E325" i="156"/>
  <c r="E245" i="156"/>
  <c r="E300" i="156"/>
  <c r="E272" i="156"/>
  <c r="E219" i="156"/>
  <c r="E204" i="156"/>
  <c r="E202" i="156"/>
  <c r="E208" i="156"/>
  <c r="E203" i="156"/>
  <c r="E209" i="156"/>
  <c r="E105" i="156"/>
  <c r="E292" i="156"/>
  <c r="C129" i="37" s="1"/>
  <c r="E255" i="156"/>
  <c r="E291" i="156"/>
  <c r="C128" i="37" s="1"/>
  <c r="E254" i="156"/>
  <c r="E229" i="156"/>
  <c r="E194" i="156"/>
  <c r="E316" i="156"/>
  <c r="E309" i="156"/>
  <c r="E285" i="156"/>
  <c r="C122" i="37" s="1"/>
  <c r="E228" i="156"/>
  <c r="E315" i="156"/>
  <c r="E308" i="156"/>
  <c r="E256" i="156"/>
  <c r="E261" i="156"/>
  <c r="G142" i="156"/>
  <c r="E284" i="156"/>
  <c r="C121" i="37" s="1"/>
  <c r="E231" i="156"/>
  <c r="E283" i="156"/>
  <c r="C120" i="37" s="1"/>
  <c r="E236" i="156"/>
  <c r="E310" i="156"/>
  <c r="E260" i="156"/>
  <c r="E235" i="156"/>
  <c r="E185" i="156"/>
  <c r="G141" i="156"/>
  <c r="E347" i="156"/>
  <c r="E350" i="156"/>
  <c r="E346" i="156"/>
  <c r="E345" i="156"/>
  <c r="E352" i="156"/>
  <c r="E348" i="156"/>
  <c r="E23" i="156"/>
  <c r="E11" i="156"/>
  <c r="E143" i="156"/>
  <c r="E20" i="156"/>
  <c r="E149" i="156"/>
  <c r="E91" i="156"/>
  <c r="E140" i="156"/>
  <c r="E125" i="156"/>
  <c r="E83" i="156"/>
  <c r="E78" i="156"/>
  <c r="E70" i="156"/>
  <c r="E56" i="156"/>
  <c r="E47" i="156"/>
  <c r="E295" i="156"/>
  <c r="E122" i="156"/>
  <c r="E191" i="156"/>
  <c r="E313" i="156"/>
  <c r="E182" i="156"/>
  <c r="E171" i="156"/>
  <c r="E152" i="156"/>
  <c r="E134" i="156"/>
  <c r="E113" i="156"/>
  <c r="E65" i="156"/>
  <c r="E38" i="156"/>
  <c r="E32" i="156"/>
  <c r="E320" i="156"/>
  <c r="E240" i="156"/>
  <c r="E100" i="156"/>
  <c r="E353" i="156"/>
  <c r="E131" i="156"/>
  <c r="E29" i="156"/>
  <c r="E332" i="156"/>
  <c r="E311" i="156"/>
  <c r="E288" i="156"/>
  <c r="C125" i="37" s="1"/>
  <c r="E281" i="156"/>
  <c r="C118" i="37" s="1"/>
  <c r="E253" i="156"/>
  <c r="E214" i="156"/>
  <c r="E200" i="156" l="1"/>
  <c r="E205" i="156"/>
  <c r="E252" i="156"/>
  <c r="E227" i="156"/>
  <c r="E232" i="156"/>
  <c r="E307" i="156"/>
  <c r="E280" i="156"/>
  <c r="C117" i="37" s="1"/>
  <c r="E257" i="156"/>
  <c r="E287" i="156"/>
  <c r="C124" i="37" s="1"/>
  <c r="E312" i="156"/>
  <c r="E349" i="156"/>
  <c r="E344" i="156"/>
  <c r="K91" i="156" l="1"/>
  <c r="K116" i="156" l="1"/>
  <c r="F11" i="156"/>
  <c r="K14" i="156"/>
  <c r="F14" i="156"/>
  <c r="K11" i="156"/>
  <c r="K17" i="156" l="1"/>
  <c r="A1" i="46"/>
  <c r="K38" i="156" l="1"/>
  <c r="D41" i="156" l="1"/>
  <c r="D47" i="156"/>
  <c r="D50" i="156"/>
  <c r="F140" i="156" l="1"/>
  <c r="F143" i="156"/>
  <c r="C18" i="46" l="1"/>
  <c r="C17" i="46"/>
  <c r="C13" i="46"/>
  <c r="C12" i="46"/>
  <c r="C11" i="46"/>
  <c r="C14" i="46" l="1"/>
  <c r="K134" i="156" l="1"/>
  <c r="K182" i="156" l="1"/>
  <c r="J149" i="157" l="1"/>
  <c r="J152" i="157" l="1"/>
  <c r="N80" i="157" l="1"/>
  <c r="E72" i="157" l="1"/>
  <c r="C72" i="157"/>
  <c r="D80" i="157"/>
  <c r="F80" i="157" l="1"/>
  <c r="E57" i="157"/>
  <c r="K350" i="156" l="1"/>
  <c r="K353" i="156"/>
  <c r="K41" i="156"/>
  <c r="K44" i="156" l="1"/>
  <c r="F152" i="156" l="1"/>
  <c r="F113" i="156"/>
  <c r="F91" i="156" l="1"/>
  <c r="K59" i="156"/>
  <c r="F56" i="156"/>
  <c r="F47" i="156" l="1"/>
  <c r="F38" i="156"/>
  <c r="D350" i="156" l="1"/>
  <c r="F350" i="156"/>
  <c r="D352" i="156"/>
  <c r="F352" i="156"/>
  <c r="D353" i="156"/>
  <c r="F353" i="156"/>
  <c r="C100" i="157" l="1"/>
  <c r="C66" i="157"/>
  <c r="C57" i="157"/>
  <c r="C48" i="157"/>
  <c r="C39" i="157"/>
  <c r="C36" i="157" l="1"/>
  <c r="M225" i="37" l="1"/>
  <c r="M224" i="37"/>
  <c r="M222" i="37"/>
  <c r="D125" i="156"/>
  <c r="D116" i="156"/>
  <c r="D94" i="156"/>
  <c r="D70" i="156"/>
  <c r="D59" i="156"/>
  <c r="F32" i="156"/>
  <c r="D32" i="156"/>
  <c r="D23" i="156"/>
  <c r="D222" i="37"/>
  <c r="D224" i="37"/>
  <c r="D225" i="37"/>
  <c r="E37" i="37"/>
  <c r="B22" i="57"/>
  <c r="B181" i="37" s="1"/>
  <c r="D22" i="57"/>
  <c r="D181" i="37" s="1"/>
  <c r="B23" i="57"/>
  <c r="B182" i="37" s="1"/>
  <c r="D23" i="57"/>
  <c r="D182" i="37" s="1"/>
  <c r="B24" i="57"/>
  <c r="B183" i="37" s="1"/>
  <c r="D24" i="57"/>
  <c r="D183" i="37" s="1"/>
  <c r="B25" i="57"/>
  <c r="B184" i="37" s="1"/>
  <c r="D25" i="57"/>
  <c r="D184" i="37" s="1"/>
  <c r="B27" i="57"/>
  <c r="B186" i="37" s="1"/>
  <c r="D27" i="57"/>
  <c r="D186" i="37" s="1"/>
  <c r="B29" i="57"/>
  <c r="B188" i="37" s="1"/>
  <c r="D29" i="57"/>
  <c r="D188" i="37" s="1"/>
  <c r="B30" i="57"/>
  <c r="B189" i="37" s="1"/>
  <c r="D30" i="57"/>
  <c r="D189" i="37" s="1"/>
  <c r="I22" i="57"/>
  <c r="R181" i="37" s="1"/>
  <c r="I23" i="57"/>
  <c r="R182" i="37" s="1"/>
  <c r="I24" i="57"/>
  <c r="R183" i="37" s="1"/>
  <c r="I25" i="57"/>
  <c r="R184" i="37" s="1"/>
  <c r="I27" i="57"/>
  <c r="R186" i="37" s="1"/>
  <c r="I29" i="57"/>
  <c r="R188" i="37" s="1"/>
  <c r="I30" i="57"/>
  <c r="R189" i="37" s="1"/>
  <c r="M186" i="37"/>
  <c r="M188" i="37"/>
  <c r="M189" i="37"/>
  <c r="H25" i="57"/>
  <c r="Q184" i="37" s="1"/>
  <c r="M15" i="57"/>
  <c r="M17" i="57"/>
  <c r="H30" i="57"/>
  <c r="Q189" i="37" s="1"/>
  <c r="C13" i="57"/>
  <c r="C27" i="57"/>
  <c r="C186" i="37" s="1"/>
  <c r="E17" i="57"/>
  <c r="C30" i="57"/>
  <c r="C189" i="37" s="1"/>
  <c r="B26" i="57"/>
  <c r="B185" i="37" s="1"/>
  <c r="B22" i="46"/>
  <c r="B46" i="37" s="1"/>
  <c r="D22" i="46"/>
  <c r="D46" i="37" s="1"/>
  <c r="B23" i="46"/>
  <c r="B47" i="37" s="1"/>
  <c r="D23" i="46"/>
  <c r="D47" i="37" s="1"/>
  <c r="B24" i="46"/>
  <c r="B48" i="37" s="1"/>
  <c r="D24" i="46"/>
  <c r="D48" i="37" s="1"/>
  <c r="B25" i="46"/>
  <c r="B49" i="37" s="1"/>
  <c r="D25" i="46"/>
  <c r="D49" i="37" s="1"/>
  <c r="B27" i="46"/>
  <c r="B51" i="37" s="1"/>
  <c r="D27" i="46"/>
  <c r="D51" i="37" s="1"/>
  <c r="B29" i="46"/>
  <c r="B53" i="37" s="1"/>
  <c r="D29" i="46"/>
  <c r="D53" i="37" s="1"/>
  <c r="B30" i="46"/>
  <c r="B54" i="37" s="1"/>
  <c r="D30" i="46"/>
  <c r="D54" i="37" s="1"/>
  <c r="I23" i="46"/>
  <c r="R47" i="37" s="1"/>
  <c r="I24" i="46"/>
  <c r="R48" i="37" s="1"/>
  <c r="I25" i="46"/>
  <c r="R49" i="37" s="1"/>
  <c r="I27" i="46"/>
  <c r="R51" i="37" s="1"/>
  <c r="I29" i="46"/>
  <c r="R53" i="37" s="1"/>
  <c r="I30" i="46"/>
  <c r="R54" i="37" s="1"/>
  <c r="M51" i="37"/>
  <c r="M53" i="37"/>
  <c r="M54" i="37"/>
  <c r="B26" i="46"/>
  <c r="B50" i="37" s="1"/>
  <c r="H25" i="46"/>
  <c r="Q49" i="37" s="1"/>
  <c r="M15" i="46"/>
  <c r="M17" i="46"/>
  <c r="M18" i="46"/>
  <c r="C25" i="46"/>
  <c r="C49" i="37" s="1"/>
  <c r="E15" i="46"/>
  <c r="C29" i="46"/>
  <c r="C53" i="37" s="1"/>
  <c r="C30" i="46"/>
  <c r="C54" i="37" s="1"/>
  <c r="C330" i="157"/>
  <c r="B205" i="37" s="1"/>
  <c r="E330" i="157"/>
  <c r="D205" i="37" s="1"/>
  <c r="C331" i="157"/>
  <c r="B206" i="37" s="1"/>
  <c r="E331" i="157"/>
  <c r="D206" i="37" s="1"/>
  <c r="C332" i="157"/>
  <c r="B207" i="37" s="1"/>
  <c r="E332" i="157"/>
  <c r="D207" i="37" s="1"/>
  <c r="C333" i="157"/>
  <c r="B208" i="37" s="1"/>
  <c r="E333" i="157"/>
  <c r="D208" i="37" s="1"/>
  <c r="C335" i="157"/>
  <c r="B210" i="37" s="1"/>
  <c r="E335" i="157"/>
  <c r="D210" i="37" s="1"/>
  <c r="C337" i="157"/>
  <c r="B212" i="37" s="1"/>
  <c r="E337" i="157"/>
  <c r="D212" i="37" s="1"/>
  <c r="C338" i="157"/>
  <c r="B213" i="37" s="1"/>
  <c r="E338" i="157"/>
  <c r="D213" i="37" s="1"/>
  <c r="J330" i="157"/>
  <c r="J331" i="157"/>
  <c r="J332" i="157"/>
  <c r="R207" i="37" s="1"/>
  <c r="V207" i="37"/>
  <c r="J333" i="157"/>
  <c r="R208" i="37" s="1"/>
  <c r="V208" i="37"/>
  <c r="J335" i="157"/>
  <c r="J337" i="157"/>
  <c r="J338" i="157"/>
  <c r="M210" i="37"/>
  <c r="M212" i="37"/>
  <c r="M213" i="37"/>
  <c r="N321" i="157"/>
  <c r="D320" i="157"/>
  <c r="D321" i="157"/>
  <c r="D335" i="157"/>
  <c r="C210" i="37" s="1"/>
  <c r="D325" i="157"/>
  <c r="D326" i="157"/>
  <c r="C305" i="157"/>
  <c r="B193" i="37" s="1"/>
  <c r="E305" i="157"/>
  <c r="D193" i="37" s="1"/>
  <c r="C306" i="157"/>
  <c r="B194" i="37" s="1"/>
  <c r="E306" i="157"/>
  <c r="D194" i="37" s="1"/>
  <c r="C307" i="157"/>
  <c r="B195" i="37" s="1"/>
  <c r="E307" i="157"/>
  <c r="D195" i="37" s="1"/>
  <c r="C308" i="157"/>
  <c r="B196" i="37" s="1"/>
  <c r="E308" i="157"/>
  <c r="D196" i="37" s="1"/>
  <c r="C310" i="157"/>
  <c r="B198" i="37" s="1"/>
  <c r="E310" i="157"/>
  <c r="D198" i="37" s="1"/>
  <c r="C312" i="157"/>
  <c r="B200" i="37" s="1"/>
  <c r="E312" i="157"/>
  <c r="D200" i="37" s="1"/>
  <c r="C313" i="157"/>
  <c r="B201" i="37" s="1"/>
  <c r="E313" i="157"/>
  <c r="D201" i="37" s="1"/>
  <c r="J305" i="157"/>
  <c r="R193" i="37" s="1"/>
  <c r="J306" i="157"/>
  <c r="R194" i="37" s="1"/>
  <c r="J307" i="157"/>
  <c r="R195" i="37" s="1"/>
  <c r="J308" i="157"/>
  <c r="R196" i="37" s="1"/>
  <c r="J310" i="157"/>
  <c r="R198" i="37" s="1"/>
  <c r="J312" i="157"/>
  <c r="R200" i="37" s="1"/>
  <c r="J313" i="157"/>
  <c r="R201" i="37" s="1"/>
  <c r="M198" i="37"/>
  <c r="M200" i="37"/>
  <c r="M201" i="37"/>
  <c r="D310" i="157"/>
  <c r="C198" i="37" s="1"/>
  <c r="D300" i="157"/>
  <c r="D301" i="157"/>
  <c r="C309" i="157"/>
  <c r="B197" i="37" s="1"/>
  <c r="C280" i="157"/>
  <c r="B169" i="37" s="1"/>
  <c r="E280" i="157"/>
  <c r="D169" i="37" s="1"/>
  <c r="C281" i="157"/>
  <c r="B170" i="37" s="1"/>
  <c r="E281" i="157"/>
  <c r="D170" i="37" s="1"/>
  <c r="C282" i="157"/>
  <c r="B171" i="37" s="1"/>
  <c r="E282" i="157"/>
  <c r="D171" i="37" s="1"/>
  <c r="C283" i="157"/>
  <c r="B172" i="37" s="1"/>
  <c r="E283" i="157"/>
  <c r="D172" i="37" s="1"/>
  <c r="C285" i="157"/>
  <c r="B174" i="37" s="1"/>
  <c r="E285" i="157"/>
  <c r="D174" i="37" s="1"/>
  <c r="C287" i="157"/>
  <c r="B176" i="37" s="1"/>
  <c r="E287" i="157"/>
  <c r="D176" i="37" s="1"/>
  <c r="C288" i="157"/>
  <c r="B177" i="37" s="1"/>
  <c r="E288" i="157"/>
  <c r="D177" i="37" s="1"/>
  <c r="J280" i="157"/>
  <c r="R169" i="37" s="1"/>
  <c r="J281" i="157"/>
  <c r="R170" i="37" s="1"/>
  <c r="J282" i="157"/>
  <c r="R171" i="37" s="1"/>
  <c r="J283" i="157"/>
  <c r="R172" i="37" s="1"/>
  <c r="J285" i="157"/>
  <c r="R174" i="37" s="1"/>
  <c r="J287" i="157"/>
  <c r="R176" i="37" s="1"/>
  <c r="J288" i="157"/>
  <c r="R177" i="37" s="1"/>
  <c r="M174" i="37"/>
  <c r="M176" i="37"/>
  <c r="M177" i="37"/>
  <c r="C284" i="157"/>
  <c r="B173" i="37" s="1"/>
  <c r="D285" i="157"/>
  <c r="C174" i="37" s="1"/>
  <c r="D275" i="157"/>
  <c r="D276" i="157"/>
  <c r="C255" i="157"/>
  <c r="B157" i="37" s="1"/>
  <c r="E255" i="157"/>
  <c r="D157" i="37" s="1"/>
  <c r="C256" i="157"/>
  <c r="B158" i="37" s="1"/>
  <c r="E256" i="157"/>
  <c r="D158" i="37" s="1"/>
  <c r="C257" i="157"/>
  <c r="B159" i="37" s="1"/>
  <c r="E257" i="157"/>
  <c r="D159" i="37" s="1"/>
  <c r="C258" i="157"/>
  <c r="B160" i="37" s="1"/>
  <c r="E258" i="157"/>
  <c r="D160" i="37" s="1"/>
  <c r="C260" i="157"/>
  <c r="B162" i="37" s="1"/>
  <c r="E260" i="157"/>
  <c r="D162" i="37" s="1"/>
  <c r="C262" i="157"/>
  <c r="B164" i="37" s="1"/>
  <c r="E262" i="157"/>
  <c r="D164" i="37" s="1"/>
  <c r="C263" i="157"/>
  <c r="B165" i="37" s="1"/>
  <c r="E263" i="157"/>
  <c r="D165" i="37" s="1"/>
  <c r="J255" i="157"/>
  <c r="R157" i="37" s="1"/>
  <c r="J256" i="157"/>
  <c r="R158" i="37" s="1"/>
  <c r="J257" i="157"/>
  <c r="R159" i="37" s="1"/>
  <c r="J258" i="157"/>
  <c r="R160" i="37" s="1"/>
  <c r="J260" i="157"/>
  <c r="R162" i="37" s="1"/>
  <c r="J262" i="157"/>
  <c r="R164" i="37" s="1"/>
  <c r="J263" i="157"/>
  <c r="R165" i="37" s="1"/>
  <c r="M162" i="37"/>
  <c r="M164" i="37"/>
  <c r="M165" i="37"/>
  <c r="F248" i="157"/>
  <c r="D250" i="157"/>
  <c r="D251" i="157"/>
  <c r="C259" i="157"/>
  <c r="B161" i="37" s="1"/>
  <c r="C230" i="157"/>
  <c r="B145" i="37" s="1"/>
  <c r="E230" i="157"/>
  <c r="D145" i="37" s="1"/>
  <c r="C231" i="157"/>
  <c r="B146" i="37" s="1"/>
  <c r="E231" i="157"/>
  <c r="D146" i="37" s="1"/>
  <c r="C232" i="157"/>
  <c r="B147" i="37" s="1"/>
  <c r="E232" i="157"/>
  <c r="D147" i="37" s="1"/>
  <c r="C233" i="157"/>
  <c r="B148" i="37" s="1"/>
  <c r="E233" i="157"/>
  <c r="D148" i="37" s="1"/>
  <c r="C235" i="157"/>
  <c r="B150" i="37" s="1"/>
  <c r="E235" i="157"/>
  <c r="D150" i="37" s="1"/>
  <c r="C237" i="157"/>
  <c r="B152" i="37" s="1"/>
  <c r="E237" i="157"/>
  <c r="D152" i="37" s="1"/>
  <c r="C238" i="157"/>
  <c r="B153" i="37" s="1"/>
  <c r="E238" i="157"/>
  <c r="D153" i="37" s="1"/>
  <c r="J230" i="157"/>
  <c r="R145" i="37" s="1"/>
  <c r="J231" i="157"/>
  <c r="R146" i="37" s="1"/>
  <c r="J232" i="157"/>
  <c r="R147" i="37" s="1"/>
  <c r="J233" i="157"/>
  <c r="R148" i="37" s="1"/>
  <c r="J235" i="157"/>
  <c r="R150" i="37" s="1"/>
  <c r="J237" i="157"/>
  <c r="R152" i="37" s="1"/>
  <c r="J238" i="157"/>
  <c r="R153" i="37" s="1"/>
  <c r="M150" i="37"/>
  <c r="M152" i="37"/>
  <c r="M153" i="37"/>
  <c r="D235" i="157"/>
  <c r="C150" i="37" s="1"/>
  <c r="D225" i="157"/>
  <c r="D226" i="157"/>
  <c r="C234" i="157"/>
  <c r="B149" i="37" s="1"/>
  <c r="C205" i="157"/>
  <c r="B106" i="37" s="1"/>
  <c r="E205" i="157"/>
  <c r="D106" i="37" s="1"/>
  <c r="C206" i="157"/>
  <c r="B107" i="37" s="1"/>
  <c r="E206" i="157"/>
  <c r="D107" i="37" s="1"/>
  <c r="C207" i="157"/>
  <c r="B108" i="37" s="1"/>
  <c r="E207" i="157"/>
  <c r="D108" i="37" s="1"/>
  <c r="C208" i="157"/>
  <c r="B109" i="37" s="1"/>
  <c r="E208" i="157"/>
  <c r="D109" i="37" s="1"/>
  <c r="C210" i="157"/>
  <c r="B111" i="37" s="1"/>
  <c r="E210" i="157"/>
  <c r="D111" i="37" s="1"/>
  <c r="C212" i="157"/>
  <c r="B113" i="37" s="1"/>
  <c r="E212" i="157"/>
  <c r="D113" i="37" s="1"/>
  <c r="C213" i="157"/>
  <c r="B114" i="37" s="1"/>
  <c r="E213" i="157"/>
  <c r="D114" i="37" s="1"/>
  <c r="J205" i="157"/>
  <c r="R106" i="37" s="1"/>
  <c r="J206" i="157"/>
  <c r="R107" i="37" s="1"/>
  <c r="J207" i="157"/>
  <c r="R108" i="37" s="1"/>
  <c r="J208" i="157"/>
  <c r="R109" i="37" s="1"/>
  <c r="J210" i="157"/>
  <c r="R111" i="37" s="1"/>
  <c r="J212" i="157"/>
  <c r="R113" i="37" s="1"/>
  <c r="J213" i="157"/>
  <c r="R114" i="37" s="1"/>
  <c r="M111" i="37"/>
  <c r="M113" i="37"/>
  <c r="M114" i="37"/>
  <c r="E209" i="157"/>
  <c r="D110" i="37" s="1"/>
  <c r="F198" i="157"/>
  <c r="D200" i="157"/>
  <c r="D201" i="157"/>
  <c r="C209" i="157"/>
  <c r="B110" i="37" s="1"/>
  <c r="C180" i="157"/>
  <c r="B82" i="37" s="1"/>
  <c r="E180" i="157"/>
  <c r="D82" i="37" s="1"/>
  <c r="C181" i="157"/>
  <c r="B83" i="37" s="1"/>
  <c r="E181" i="157"/>
  <c r="D83" i="37" s="1"/>
  <c r="C182" i="157"/>
  <c r="B84" i="37" s="1"/>
  <c r="E182" i="157"/>
  <c r="D84" i="37" s="1"/>
  <c r="C183" i="157"/>
  <c r="B85" i="37" s="1"/>
  <c r="E183" i="157"/>
  <c r="D85" i="37" s="1"/>
  <c r="C185" i="157"/>
  <c r="B87" i="37" s="1"/>
  <c r="E185" i="157"/>
  <c r="D87" i="37" s="1"/>
  <c r="C187" i="157"/>
  <c r="B89" i="37" s="1"/>
  <c r="E187" i="157"/>
  <c r="D89" i="37" s="1"/>
  <c r="C188" i="157"/>
  <c r="B90" i="37" s="1"/>
  <c r="E188" i="157"/>
  <c r="D90" i="37" s="1"/>
  <c r="J180" i="157"/>
  <c r="R82" i="37" s="1"/>
  <c r="J181" i="157"/>
  <c r="R83" i="37" s="1"/>
  <c r="J182" i="157"/>
  <c r="R84" i="37" s="1"/>
  <c r="J183" i="157"/>
  <c r="R85" i="37" s="1"/>
  <c r="N183" i="157"/>
  <c r="V85" i="37" s="1"/>
  <c r="J185" i="157"/>
  <c r="R87" i="37" s="1"/>
  <c r="J187" i="157"/>
  <c r="R89" i="37" s="1"/>
  <c r="J188" i="157"/>
  <c r="R90" i="37" s="1"/>
  <c r="M87" i="37"/>
  <c r="M89" i="37"/>
  <c r="M90" i="37"/>
  <c r="I183" i="157"/>
  <c r="D171" i="157"/>
  <c r="F173" i="157"/>
  <c r="D175" i="157"/>
  <c r="D176" i="157"/>
  <c r="C184" i="157"/>
  <c r="B86" i="37" s="1"/>
  <c r="C162" i="157"/>
  <c r="B77" i="37" s="1"/>
  <c r="E162" i="157"/>
  <c r="D77" i="37" s="1"/>
  <c r="C163" i="157"/>
  <c r="B78" i="37" s="1"/>
  <c r="E163" i="157"/>
  <c r="D78" i="37" s="1"/>
  <c r="J162" i="157"/>
  <c r="J163" i="157"/>
  <c r="M78" i="37"/>
  <c r="M77" i="37"/>
  <c r="C160" i="157"/>
  <c r="B75" i="37" s="1"/>
  <c r="E160" i="157"/>
  <c r="D75" i="37" s="1"/>
  <c r="J160" i="157"/>
  <c r="M75" i="37"/>
  <c r="E149" i="157"/>
  <c r="F150" i="157"/>
  <c r="C149" i="157"/>
  <c r="N139" i="157"/>
  <c r="D141" i="157"/>
  <c r="D142" i="157"/>
  <c r="F139" i="157"/>
  <c r="C129" i="157"/>
  <c r="B42" i="37" s="1"/>
  <c r="E129" i="157"/>
  <c r="D42" i="37" s="1"/>
  <c r="J129" i="157"/>
  <c r="R42" i="37" s="1"/>
  <c r="M42" i="37"/>
  <c r="C128" i="157"/>
  <c r="B41" i="37" s="1"/>
  <c r="E128" i="157"/>
  <c r="D41" i="37" s="1"/>
  <c r="J128" i="157"/>
  <c r="R41" i="37" s="1"/>
  <c r="M41" i="37"/>
  <c r="C126" i="157"/>
  <c r="B39" i="37" s="1"/>
  <c r="E126" i="157"/>
  <c r="D39" i="37" s="1"/>
  <c r="J126" i="157"/>
  <c r="M39" i="37"/>
  <c r="C125" i="157"/>
  <c r="B38" i="37" s="1"/>
  <c r="N112" i="157"/>
  <c r="F114" i="157"/>
  <c r="D116" i="157"/>
  <c r="D117" i="157"/>
  <c r="B30" i="37"/>
  <c r="M30" i="37"/>
  <c r="B29" i="37"/>
  <c r="M29" i="37"/>
  <c r="B27" i="37"/>
  <c r="E100" i="157"/>
  <c r="J100" i="157"/>
  <c r="M27" i="37"/>
  <c r="C98" i="157"/>
  <c r="B25" i="37" s="1"/>
  <c r="E98" i="157"/>
  <c r="C97" i="157"/>
  <c r="B24" i="37" s="1"/>
  <c r="E97" i="157"/>
  <c r="C96" i="157"/>
  <c r="B23" i="37" s="1"/>
  <c r="E96" i="157"/>
  <c r="C95" i="157"/>
  <c r="B22" i="37" s="1"/>
  <c r="E95" i="157"/>
  <c r="N77" i="157"/>
  <c r="F77" i="157"/>
  <c r="E66" i="157"/>
  <c r="J66" i="157"/>
  <c r="F67" i="157"/>
  <c r="D59" i="157"/>
  <c r="E48" i="157"/>
  <c r="J48" i="157"/>
  <c r="E39" i="157"/>
  <c r="J39" i="157"/>
  <c r="F40" i="157"/>
  <c r="N32" i="157"/>
  <c r="N29" i="157"/>
  <c r="D31" i="157"/>
  <c r="D32" i="157"/>
  <c r="F29" i="157"/>
  <c r="R39" i="37" l="1"/>
  <c r="D322" i="157"/>
  <c r="D297" i="157"/>
  <c r="D272" i="157"/>
  <c r="D247" i="157"/>
  <c r="D222" i="157"/>
  <c r="D197" i="157"/>
  <c r="D172" i="157"/>
  <c r="D138" i="157"/>
  <c r="D113" i="157"/>
  <c r="D28" i="157"/>
  <c r="I26" i="46"/>
  <c r="R50" i="37" s="1"/>
  <c r="M27" i="57"/>
  <c r="V186" i="37" s="1"/>
  <c r="E29" i="57"/>
  <c r="E188" i="37" s="1"/>
  <c r="M29" i="57"/>
  <c r="V188" i="37" s="1"/>
  <c r="E27" i="46"/>
  <c r="E51" i="37" s="1"/>
  <c r="M27" i="46"/>
  <c r="V51" i="37" s="1"/>
  <c r="M30" i="46"/>
  <c r="V54" i="37" s="1"/>
  <c r="M29" i="46"/>
  <c r="V53" i="37" s="1"/>
  <c r="F31" i="157"/>
  <c r="F126" i="157"/>
  <c r="E39" i="37" s="1"/>
  <c r="F185" i="157"/>
  <c r="E87" i="37" s="1"/>
  <c r="F201" i="157"/>
  <c r="F225" i="157"/>
  <c r="F260" i="157"/>
  <c r="E162" i="37" s="1"/>
  <c r="D288" i="157"/>
  <c r="C177" i="37" s="1"/>
  <c r="D313" i="157"/>
  <c r="C201" i="37" s="1"/>
  <c r="F325" i="157"/>
  <c r="F200" i="157"/>
  <c r="D287" i="157"/>
  <c r="C176" i="37" s="1"/>
  <c r="F300" i="157"/>
  <c r="F117" i="157"/>
  <c r="F142" i="157"/>
  <c r="F176" i="157"/>
  <c r="F210" i="157"/>
  <c r="E111" i="37" s="1"/>
  <c r="F251" i="157"/>
  <c r="F116" i="157"/>
  <c r="D162" i="157"/>
  <c r="C77" i="37" s="1"/>
  <c r="F175" i="157"/>
  <c r="F226" i="157"/>
  <c r="F250" i="157"/>
  <c r="F326" i="157"/>
  <c r="F332" i="157"/>
  <c r="E207" i="37" s="1"/>
  <c r="D26" i="57"/>
  <c r="D185" i="37" s="1"/>
  <c r="D26" i="46"/>
  <c r="D50" i="37" s="1"/>
  <c r="E309" i="157"/>
  <c r="D197" i="37" s="1"/>
  <c r="E284" i="157"/>
  <c r="D173" i="37" s="1"/>
  <c r="E259" i="157"/>
  <c r="D161" i="37" s="1"/>
  <c r="E234" i="157"/>
  <c r="D149" i="37" s="1"/>
  <c r="E184" i="157"/>
  <c r="D86" i="37" s="1"/>
  <c r="C25" i="57"/>
  <c r="C184" i="37" s="1"/>
  <c r="C334" i="157"/>
  <c r="B209" i="37" s="1"/>
  <c r="Q85" i="37"/>
  <c r="F321" i="157"/>
  <c r="D183" i="157"/>
  <c r="C85" i="37" s="1"/>
  <c r="F171" i="157"/>
  <c r="F59" i="157"/>
  <c r="M161" i="37"/>
  <c r="M50" i="37"/>
  <c r="M197" i="37"/>
  <c r="M86" i="37"/>
  <c r="M149" i="37"/>
  <c r="M173" i="37"/>
  <c r="I26" i="57"/>
  <c r="R185" i="37" s="1"/>
  <c r="M110" i="37"/>
  <c r="M185" i="37"/>
  <c r="N59" i="157"/>
  <c r="I126" i="157"/>
  <c r="N114" i="157"/>
  <c r="I187" i="157"/>
  <c r="N175" i="157"/>
  <c r="I212" i="157"/>
  <c r="N200" i="157"/>
  <c r="I263" i="157"/>
  <c r="N263" i="157"/>
  <c r="V165" i="37" s="1"/>
  <c r="I285" i="157"/>
  <c r="N273" i="157"/>
  <c r="I310" i="157"/>
  <c r="N298" i="157"/>
  <c r="I338" i="157"/>
  <c r="N326" i="157"/>
  <c r="I332" i="157"/>
  <c r="N88" i="157"/>
  <c r="I163" i="157"/>
  <c r="N142" i="157"/>
  <c r="I149" i="157"/>
  <c r="N150" i="157"/>
  <c r="I185" i="157"/>
  <c r="N173" i="157"/>
  <c r="I210" i="157"/>
  <c r="N198" i="157"/>
  <c r="I238" i="157"/>
  <c r="N226" i="157"/>
  <c r="I262" i="157"/>
  <c r="N262" i="157"/>
  <c r="V164" i="37" s="1"/>
  <c r="I308" i="157"/>
  <c r="N296" i="157"/>
  <c r="I337" i="157"/>
  <c r="N325" i="157"/>
  <c r="R206" i="37"/>
  <c r="I129" i="157"/>
  <c r="N117" i="157"/>
  <c r="I162" i="157"/>
  <c r="N141" i="157"/>
  <c r="I237" i="157"/>
  <c r="N225" i="157"/>
  <c r="I260" i="157"/>
  <c r="N260" i="157"/>
  <c r="V162" i="37" s="1"/>
  <c r="I288" i="157"/>
  <c r="N276" i="157"/>
  <c r="I313" i="157"/>
  <c r="N301" i="157"/>
  <c r="I335" i="157"/>
  <c r="N323" i="157"/>
  <c r="I128" i="157"/>
  <c r="N116" i="157"/>
  <c r="I188" i="157"/>
  <c r="N176" i="157"/>
  <c r="I213" i="157"/>
  <c r="N201" i="157"/>
  <c r="I235" i="157"/>
  <c r="N223" i="157"/>
  <c r="I287" i="157"/>
  <c r="N275" i="157"/>
  <c r="I312" i="157"/>
  <c r="N300" i="157"/>
  <c r="I333" i="157"/>
  <c r="R210" i="37"/>
  <c r="R213" i="37"/>
  <c r="R212" i="37"/>
  <c r="R205" i="37"/>
  <c r="J309" i="157"/>
  <c r="R197" i="37" s="1"/>
  <c r="J284" i="157"/>
  <c r="R173" i="37" s="1"/>
  <c r="J259" i="157"/>
  <c r="R161" i="37" s="1"/>
  <c r="J234" i="157"/>
  <c r="R149" i="37" s="1"/>
  <c r="J209" i="157"/>
  <c r="R110" i="37" s="1"/>
  <c r="R78" i="37"/>
  <c r="R77" i="37"/>
  <c r="N79" i="157"/>
  <c r="D30" i="37"/>
  <c r="R30" i="37"/>
  <c r="R29" i="37"/>
  <c r="D29" i="37"/>
  <c r="D27" i="37"/>
  <c r="R27" i="37"/>
  <c r="D25" i="37"/>
  <c r="D24" i="37"/>
  <c r="D23" i="37"/>
  <c r="D22" i="37"/>
  <c r="R75" i="37"/>
  <c r="J184" i="157"/>
  <c r="R86" i="37" s="1"/>
  <c r="I66" i="157"/>
  <c r="N67" i="157"/>
  <c r="I48" i="157"/>
  <c r="N49" i="157"/>
  <c r="I39" i="157"/>
  <c r="N40" i="157"/>
  <c r="F141" i="157"/>
  <c r="F160" i="157"/>
  <c r="E75" i="37" s="1"/>
  <c r="M209" i="37"/>
  <c r="M13" i="57"/>
  <c r="H27" i="57"/>
  <c r="Q186" i="37" s="1"/>
  <c r="H29" i="57"/>
  <c r="Q188" i="37" s="1"/>
  <c r="M18" i="57"/>
  <c r="M13" i="46"/>
  <c r="H27" i="46"/>
  <c r="Q51" i="37" s="1"/>
  <c r="H29" i="46"/>
  <c r="Q53" i="37" s="1"/>
  <c r="H30" i="46"/>
  <c r="Q54" i="37" s="1"/>
  <c r="E15" i="57"/>
  <c r="E18" i="57"/>
  <c r="C29" i="57"/>
  <c r="C188" i="37" s="1"/>
  <c r="E13" i="57"/>
  <c r="C27" i="46"/>
  <c r="C51" i="37" s="1"/>
  <c r="E18" i="46"/>
  <c r="E17" i="46"/>
  <c r="E13" i="46"/>
  <c r="C159" i="157"/>
  <c r="B74" i="37" s="1"/>
  <c r="D337" i="157"/>
  <c r="C212" i="37" s="1"/>
  <c r="E334" i="157"/>
  <c r="D209" i="37" s="1"/>
  <c r="D338" i="157"/>
  <c r="C213" i="37" s="1"/>
  <c r="D333" i="157"/>
  <c r="C208" i="37" s="1"/>
  <c r="D332" i="157"/>
  <c r="C207" i="37" s="1"/>
  <c r="J334" i="157"/>
  <c r="F323" i="157"/>
  <c r="F298" i="157"/>
  <c r="F301" i="157"/>
  <c r="D312" i="157"/>
  <c r="C200" i="37" s="1"/>
  <c r="F273" i="157"/>
  <c r="F276" i="157"/>
  <c r="F275" i="157"/>
  <c r="D263" i="157"/>
  <c r="C165" i="37" s="1"/>
  <c r="D262" i="157"/>
  <c r="C164" i="37" s="1"/>
  <c r="D260" i="157"/>
  <c r="C162" i="37" s="1"/>
  <c r="D238" i="157"/>
  <c r="C153" i="37" s="1"/>
  <c r="D237" i="157"/>
  <c r="C152" i="37" s="1"/>
  <c r="F223" i="157"/>
  <c r="D213" i="157"/>
  <c r="C114" i="37" s="1"/>
  <c r="D212" i="157"/>
  <c r="C113" i="37" s="1"/>
  <c r="D210" i="157"/>
  <c r="C111" i="37" s="1"/>
  <c r="D187" i="157"/>
  <c r="C89" i="37" s="1"/>
  <c r="D185" i="157"/>
  <c r="C87" i="37" s="1"/>
  <c r="D188" i="157"/>
  <c r="C90" i="37" s="1"/>
  <c r="D149" i="157"/>
  <c r="E159" i="157"/>
  <c r="D74" i="37" s="1"/>
  <c r="D163" i="157"/>
  <c r="C78" i="37" s="1"/>
  <c r="M74" i="37"/>
  <c r="J159" i="157"/>
  <c r="D160" i="157"/>
  <c r="C75" i="37" s="1"/>
  <c r="I160" i="157"/>
  <c r="D126" i="157"/>
  <c r="C39" i="37" s="1"/>
  <c r="D128" i="157"/>
  <c r="C41" i="37" s="1"/>
  <c r="D129" i="157"/>
  <c r="C42" i="37" s="1"/>
  <c r="M38" i="37"/>
  <c r="E125" i="157"/>
  <c r="D38" i="37" s="1"/>
  <c r="J125" i="157"/>
  <c r="F88" i="157"/>
  <c r="F87" i="157"/>
  <c r="D66" i="157"/>
  <c r="D39" i="157"/>
  <c r="F32" i="157"/>
  <c r="R38" i="37" l="1"/>
  <c r="E27" i="57"/>
  <c r="E186" i="37" s="1"/>
  <c r="M25" i="57"/>
  <c r="V184" i="37" s="1"/>
  <c r="E25" i="57"/>
  <c r="E184" i="37" s="1"/>
  <c r="M30" i="57"/>
  <c r="V189" i="37" s="1"/>
  <c r="E30" i="57"/>
  <c r="E189" i="37" s="1"/>
  <c r="E30" i="46"/>
  <c r="E54" i="37" s="1"/>
  <c r="E25" i="46"/>
  <c r="E49" i="37" s="1"/>
  <c r="M25" i="46"/>
  <c r="V49" i="37" s="1"/>
  <c r="E29" i="46"/>
  <c r="E53" i="37" s="1"/>
  <c r="F149" i="157"/>
  <c r="F287" i="157"/>
  <c r="E176" i="37" s="1"/>
  <c r="N287" i="157"/>
  <c r="V176" i="37" s="1"/>
  <c r="N213" i="157"/>
  <c r="V114" i="37" s="1"/>
  <c r="N128" i="157"/>
  <c r="V41" i="37" s="1"/>
  <c r="N313" i="157"/>
  <c r="V201" i="37" s="1"/>
  <c r="N285" i="157"/>
  <c r="V174" i="37" s="1"/>
  <c r="N212" i="157"/>
  <c r="V113" i="37" s="1"/>
  <c r="N126" i="157"/>
  <c r="V39" i="37" s="1"/>
  <c r="F188" i="157"/>
  <c r="E90" i="37" s="1"/>
  <c r="F163" i="157"/>
  <c r="E78" i="37" s="1"/>
  <c r="F312" i="157"/>
  <c r="E200" i="37" s="1"/>
  <c r="F212" i="157"/>
  <c r="E113" i="37" s="1"/>
  <c r="F337" i="157"/>
  <c r="E212" i="37" s="1"/>
  <c r="F39" i="157"/>
  <c r="F235" i="157"/>
  <c r="E150" i="37" s="1"/>
  <c r="F288" i="157"/>
  <c r="E177" i="37" s="1"/>
  <c r="F313" i="157"/>
  <c r="E201" i="37" s="1"/>
  <c r="F335" i="157"/>
  <c r="E210" i="37" s="1"/>
  <c r="N210" i="157"/>
  <c r="V111" i="37" s="1"/>
  <c r="F183" i="157"/>
  <c r="F262" i="157"/>
  <c r="E164" i="37" s="1"/>
  <c r="F187" i="157"/>
  <c r="E89" i="37" s="1"/>
  <c r="F128" i="157"/>
  <c r="E41" i="37" s="1"/>
  <c r="F237" i="157"/>
  <c r="E152" i="37" s="1"/>
  <c r="F66" i="157"/>
  <c r="F285" i="157"/>
  <c r="E174" i="37" s="1"/>
  <c r="D309" i="157"/>
  <c r="C197" i="37" s="1"/>
  <c r="D334" i="157"/>
  <c r="C209" i="37" s="1"/>
  <c r="F162" i="157"/>
  <c r="E77" i="37" s="1"/>
  <c r="N312" i="157"/>
  <c r="V200" i="37" s="1"/>
  <c r="N235" i="157"/>
  <c r="V150" i="37" s="1"/>
  <c r="N188" i="157"/>
  <c r="V90" i="37" s="1"/>
  <c r="N288" i="157"/>
  <c r="V177" i="37" s="1"/>
  <c r="N237" i="157"/>
  <c r="V152" i="37" s="1"/>
  <c r="N129" i="157"/>
  <c r="V42" i="37" s="1"/>
  <c r="N310" i="157"/>
  <c r="V198" i="37" s="1"/>
  <c r="N187" i="157"/>
  <c r="V89" i="37" s="1"/>
  <c r="F129" i="157"/>
  <c r="E42" i="37" s="1"/>
  <c r="F310" i="157"/>
  <c r="E198" i="37" s="1"/>
  <c r="N308" i="157"/>
  <c r="V196" i="37" s="1"/>
  <c r="N238" i="157"/>
  <c r="V153" i="37" s="1"/>
  <c r="N185" i="157"/>
  <c r="V87" i="37" s="1"/>
  <c r="F333" i="157"/>
  <c r="E208" i="37" s="1"/>
  <c r="F338" i="157"/>
  <c r="E213" i="37" s="1"/>
  <c r="F238" i="157"/>
  <c r="E153" i="37" s="1"/>
  <c r="F263" i="157"/>
  <c r="E165" i="37" s="1"/>
  <c r="F213" i="157"/>
  <c r="E114" i="37" s="1"/>
  <c r="Q207" i="37"/>
  <c r="Q200" i="37"/>
  <c r="Q201" i="37"/>
  <c r="Q198" i="37"/>
  <c r="Q177" i="37"/>
  <c r="Q176" i="37"/>
  <c r="Q174" i="37"/>
  <c r="Q212" i="37"/>
  <c r="Q213" i="37"/>
  <c r="Q210" i="37"/>
  <c r="Q152" i="37"/>
  <c r="Q153" i="37"/>
  <c r="Q150" i="37"/>
  <c r="Q90" i="37"/>
  <c r="Q89" i="37"/>
  <c r="Q87" i="37"/>
  <c r="Q164" i="37"/>
  <c r="Q165" i="37"/>
  <c r="Q162" i="37"/>
  <c r="N149" i="157"/>
  <c r="Q78" i="37"/>
  <c r="Q77" i="37"/>
  <c r="Q75" i="37"/>
  <c r="Q42" i="37"/>
  <c r="Q41" i="37"/>
  <c r="Q39" i="37"/>
  <c r="Q114" i="37"/>
  <c r="Q113" i="37"/>
  <c r="Q111" i="37"/>
  <c r="N87" i="157"/>
  <c r="N66" i="157"/>
  <c r="N48" i="157"/>
  <c r="N39" i="157"/>
  <c r="Q208" i="37"/>
  <c r="Q196" i="37"/>
  <c r="N335" i="157"/>
  <c r="V210" i="37" s="1"/>
  <c r="I234" i="157"/>
  <c r="N113" i="157"/>
  <c r="I334" i="157"/>
  <c r="I309" i="157"/>
  <c r="I259" i="157"/>
  <c r="I284" i="157"/>
  <c r="I209" i="157"/>
  <c r="I159" i="157"/>
  <c r="N163" i="157"/>
  <c r="V78" i="37" s="1"/>
  <c r="N338" i="157"/>
  <c r="V213" i="37" s="1"/>
  <c r="N337" i="157"/>
  <c r="V212" i="37" s="1"/>
  <c r="N162" i="157"/>
  <c r="V77" i="37" s="1"/>
  <c r="N197" i="157"/>
  <c r="N247" i="157"/>
  <c r="N297" i="157"/>
  <c r="N138" i="157"/>
  <c r="N322" i="157"/>
  <c r="N160" i="157"/>
  <c r="V75" i="37" s="1"/>
  <c r="N222" i="157"/>
  <c r="N272" i="157"/>
  <c r="R209" i="37"/>
  <c r="R74" i="37"/>
  <c r="M14" i="46"/>
  <c r="H26" i="46"/>
  <c r="Q50" i="37" s="1"/>
  <c r="E14" i="46"/>
  <c r="C26" i="46"/>
  <c r="C50" i="37" s="1"/>
  <c r="F322" i="157"/>
  <c r="F297" i="157"/>
  <c r="F272" i="157"/>
  <c r="D284" i="157"/>
  <c r="C173" i="37" s="1"/>
  <c r="F247" i="157"/>
  <c r="D259" i="157"/>
  <c r="C161" i="37" s="1"/>
  <c r="F197" i="157"/>
  <c r="D209" i="157"/>
  <c r="C110" i="37" s="1"/>
  <c r="I125" i="157"/>
  <c r="D125" i="157"/>
  <c r="C38" i="37" s="1"/>
  <c r="F113" i="157"/>
  <c r="E85" i="37" l="1"/>
  <c r="E26" i="46"/>
  <c r="E50" i="37" s="1"/>
  <c r="M26" i="46"/>
  <c r="V50" i="37" s="1"/>
  <c r="N259" i="157"/>
  <c r="V161" i="37" s="1"/>
  <c r="N125" i="157"/>
  <c r="V38" i="37" s="1"/>
  <c r="F334" i="157"/>
  <c r="E209" i="37" s="1"/>
  <c r="N234" i="157"/>
  <c r="V149" i="37" s="1"/>
  <c r="F125" i="157"/>
  <c r="E38" i="37" s="1"/>
  <c r="F209" i="157"/>
  <c r="E110" i="37" s="1"/>
  <c r="F284" i="157"/>
  <c r="E173" i="37" s="1"/>
  <c r="N209" i="157"/>
  <c r="V110" i="37" s="1"/>
  <c r="F259" i="157"/>
  <c r="E161" i="37" s="1"/>
  <c r="N309" i="157"/>
  <c r="V197" i="37" s="1"/>
  <c r="F309" i="157"/>
  <c r="E197" i="37" s="1"/>
  <c r="N284" i="157"/>
  <c r="V173" i="37" s="1"/>
  <c r="Q197" i="37"/>
  <c r="Q173" i="37"/>
  <c r="Q209" i="37"/>
  <c r="Q149" i="37"/>
  <c r="Q161" i="37"/>
  <c r="Q74" i="37"/>
  <c r="Q38" i="37"/>
  <c r="Q110" i="37"/>
  <c r="N334" i="157"/>
  <c r="V209" i="37" s="1"/>
  <c r="N159" i="157"/>
  <c r="V74" i="37" s="1"/>
  <c r="D19" i="157"/>
  <c r="C99" i="157"/>
  <c r="B26" i="37" s="1"/>
  <c r="D103" i="157" l="1"/>
  <c r="F103" i="157" s="1"/>
  <c r="F19" i="157"/>
  <c r="N16" i="157"/>
  <c r="I100" i="157"/>
  <c r="N19" i="157"/>
  <c r="F16" i="157"/>
  <c r="Q27" i="37" l="1"/>
  <c r="N100" i="157"/>
  <c r="V27" i="37" s="1"/>
  <c r="C30" i="37"/>
  <c r="Q30" i="37"/>
  <c r="N103" i="157"/>
  <c r="V30" i="37" s="1"/>
  <c r="E30" i="37"/>
  <c r="D83" i="156"/>
  <c r="R225" i="37" l="1"/>
  <c r="B225" i="37"/>
  <c r="R222" i="37"/>
  <c r="B222" i="37"/>
  <c r="O340" i="156"/>
  <c r="O326" i="156"/>
  <c r="O329" i="156"/>
  <c r="G326" i="156"/>
  <c r="G328" i="156"/>
  <c r="G329" i="156"/>
  <c r="F316" i="156"/>
  <c r="D141" i="37" s="1"/>
  <c r="M141" i="37"/>
  <c r="K316" i="156"/>
  <c r="R141" i="37" s="1"/>
  <c r="B141" i="37"/>
  <c r="F313" i="156"/>
  <c r="D138" i="37" s="1"/>
  <c r="M138" i="37"/>
  <c r="K313" i="156"/>
  <c r="R138" i="37" s="1"/>
  <c r="D313" i="156"/>
  <c r="B138" i="37" s="1"/>
  <c r="G301" i="156"/>
  <c r="G303" i="156"/>
  <c r="G304" i="156"/>
  <c r="O301" i="156"/>
  <c r="O303" i="156"/>
  <c r="O304" i="156"/>
  <c r="F292" i="156"/>
  <c r="D129" i="37" s="1"/>
  <c r="M129" i="37"/>
  <c r="K292" i="156"/>
  <c r="R129" i="37" s="1"/>
  <c r="D292" i="156"/>
  <c r="B129" i="37" s="1"/>
  <c r="F288" i="156"/>
  <c r="D125" i="37" s="1"/>
  <c r="M125" i="37"/>
  <c r="K288" i="156"/>
  <c r="R125" i="37" s="1"/>
  <c r="D288" i="156"/>
  <c r="B125" i="37" s="1"/>
  <c r="O277" i="156"/>
  <c r="G273" i="156"/>
  <c r="G276" i="156"/>
  <c r="G277" i="156"/>
  <c r="F261" i="156"/>
  <c r="D102" i="37" s="1"/>
  <c r="M102" i="37"/>
  <c r="K261" i="156"/>
  <c r="R102" i="37" s="1"/>
  <c r="D261" i="156"/>
  <c r="B102" i="37" s="1"/>
  <c r="F258" i="156"/>
  <c r="D99" i="37" s="1"/>
  <c r="M99" i="37"/>
  <c r="K258" i="156"/>
  <c r="R99" i="37" s="1"/>
  <c r="D258" i="156"/>
  <c r="B99" i="37" s="1"/>
  <c r="O246" i="156"/>
  <c r="O248" i="156"/>
  <c r="O249" i="156"/>
  <c r="G246" i="156"/>
  <c r="G248" i="156"/>
  <c r="G249" i="156"/>
  <c r="F236" i="156"/>
  <c r="D66" i="37" s="1"/>
  <c r="M66" i="37"/>
  <c r="K236" i="156"/>
  <c r="R66" i="37" s="1"/>
  <c r="D236" i="156"/>
  <c r="B66" i="37" s="1"/>
  <c r="F233" i="156"/>
  <c r="D63" i="37" s="1"/>
  <c r="M63" i="37"/>
  <c r="K233" i="156"/>
  <c r="R63" i="37" s="1"/>
  <c r="D233" i="156"/>
  <c r="B63" i="37" s="1"/>
  <c r="G222" i="156"/>
  <c r="G223" i="156"/>
  <c r="G220" i="156"/>
  <c r="O222" i="156"/>
  <c r="O223" i="156"/>
  <c r="O220" i="156"/>
  <c r="D17" i="37"/>
  <c r="M17" i="37"/>
  <c r="B17" i="37"/>
  <c r="D16" i="37"/>
  <c r="M16" i="37"/>
  <c r="B16" i="37"/>
  <c r="B14" i="37"/>
  <c r="F194" i="156"/>
  <c r="K194" i="156"/>
  <c r="D194" i="156"/>
  <c r="O195" i="156"/>
  <c r="F185" i="156"/>
  <c r="K185" i="156"/>
  <c r="O186" i="156"/>
  <c r="G186" i="156"/>
  <c r="D185" i="156"/>
  <c r="G175" i="156"/>
  <c r="G164" i="156"/>
  <c r="O154" i="156"/>
  <c r="G154" i="156"/>
  <c r="D152" i="156"/>
  <c r="O145" i="156"/>
  <c r="G145" i="156"/>
  <c r="O136" i="156"/>
  <c r="G136" i="156"/>
  <c r="F134" i="156"/>
  <c r="D134" i="156"/>
  <c r="F125" i="156"/>
  <c r="K125" i="156"/>
  <c r="G127" i="156"/>
  <c r="F116" i="156"/>
  <c r="O117" i="156"/>
  <c r="G117" i="156"/>
  <c r="O106" i="156"/>
  <c r="O109" i="156"/>
  <c r="G106" i="156"/>
  <c r="G108" i="156"/>
  <c r="G109" i="156"/>
  <c r="G93" i="156"/>
  <c r="F94" i="156"/>
  <c r="K94" i="156"/>
  <c r="O82" i="156"/>
  <c r="O84" i="156"/>
  <c r="O86" i="156"/>
  <c r="O87" i="156"/>
  <c r="G84" i="156"/>
  <c r="G87" i="156"/>
  <c r="O73" i="156"/>
  <c r="O74" i="156"/>
  <c r="O71" i="156"/>
  <c r="G73" i="156"/>
  <c r="G74" i="156"/>
  <c r="G71" i="156"/>
  <c r="F59" i="156"/>
  <c r="G60" i="156"/>
  <c r="F50" i="156"/>
  <c r="K50" i="156"/>
  <c r="J50" i="156"/>
  <c r="F41" i="156"/>
  <c r="O42" i="156"/>
  <c r="G42" i="156"/>
  <c r="K32" i="156"/>
  <c r="G34" i="156"/>
  <c r="G25" i="156"/>
  <c r="O25" i="156"/>
  <c r="D14" i="156"/>
  <c r="O15" i="156"/>
  <c r="B236" i="37" l="1"/>
  <c r="K188" i="156"/>
  <c r="K97" i="156"/>
  <c r="O258" i="156"/>
  <c r="V99" i="37" s="1"/>
  <c r="O316" i="156"/>
  <c r="V141" i="37" s="1"/>
  <c r="G233" i="156"/>
  <c r="E63" i="37" s="1"/>
  <c r="G258" i="156"/>
  <c r="E99" i="37" s="1"/>
  <c r="G292" i="156"/>
  <c r="E129" i="37" s="1"/>
  <c r="O292" i="156"/>
  <c r="V129" i="37" s="1"/>
  <c r="G313" i="156"/>
  <c r="E138" i="37" s="1"/>
  <c r="O233" i="156"/>
  <c r="V63" i="37" s="1"/>
  <c r="G236" i="156"/>
  <c r="E66" i="37" s="1"/>
  <c r="O261" i="156"/>
  <c r="V102" i="37" s="1"/>
  <c r="O313" i="156"/>
  <c r="V138" i="37" s="1"/>
  <c r="O236" i="156"/>
  <c r="V66" i="37" s="1"/>
  <c r="G261" i="156"/>
  <c r="E102" i="37" s="1"/>
  <c r="G288" i="156"/>
  <c r="E125" i="37" s="1"/>
  <c r="G316" i="156"/>
  <c r="E141" i="37" s="1"/>
  <c r="O127" i="156"/>
  <c r="D240" i="37"/>
  <c r="M240" i="37"/>
  <c r="B240" i="37"/>
  <c r="J288" i="156"/>
  <c r="Q125" i="37" s="1"/>
  <c r="O273" i="156"/>
  <c r="O338" i="156"/>
  <c r="J350" i="156"/>
  <c r="O341" i="156"/>
  <c r="J353" i="156"/>
  <c r="D14" i="37"/>
  <c r="D236" i="37" s="1"/>
  <c r="R16" i="37"/>
  <c r="R17" i="37"/>
  <c r="R240" i="37" s="1"/>
  <c r="R14" i="37"/>
  <c r="R236" i="37" s="1"/>
  <c r="J32" i="156"/>
  <c r="G341" i="156"/>
  <c r="G340" i="156"/>
  <c r="G352" i="156"/>
  <c r="G195" i="156"/>
  <c r="G86" i="156"/>
  <c r="G83" i="156"/>
  <c r="G337" i="156"/>
  <c r="G338" i="156"/>
  <c r="G325" i="156"/>
  <c r="O328" i="156"/>
  <c r="J313" i="156"/>
  <c r="C138" i="37"/>
  <c r="J316" i="156"/>
  <c r="C141" i="37"/>
  <c r="G300" i="156"/>
  <c r="J292" i="156"/>
  <c r="Q129" i="37" s="1"/>
  <c r="C99" i="37"/>
  <c r="J261" i="156"/>
  <c r="J258" i="156"/>
  <c r="C102" i="37"/>
  <c r="C66" i="37"/>
  <c r="J236" i="156"/>
  <c r="J233" i="156"/>
  <c r="C63" i="37"/>
  <c r="J194" i="156"/>
  <c r="J185" i="156"/>
  <c r="G185" i="156"/>
  <c r="G174" i="156"/>
  <c r="O174" i="156"/>
  <c r="G163" i="156"/>
  <c r="O175" i="156"/>
  <c r="G116" i="156"/>
  <c r="J116" i="156"/>
  <c r="G15" i="156"/>
  <c r="O60" i="156"/>
  <c r="O59" i="156"/>
  <c r="O50" i="156"/>
  <c r="G50" i="156"/>
  <c r="O51" i="156"/>
  <c r="G51" i="156"/>
  <c r="G41" i="156"/>
  <c r="J41" i="156"/>
  <c r="G14" i="156"/>
  <c r="O34" i="156"/>
  <c r="J14" i="156"/>
  <c r="O288" i="156" l="1"/>
  <c r="V125" i="37" s="1"/>
  <c r="Q141" i="37"/>
  <c r="O185" i="156"/>
  <c r="Q66" i="37"/>
  <c r="Q99" i="37"/>
  <c r="Q138" i="37"/>
  <c r="O194" i="156"/>
  <c r="Q102" i="37"/>
  <c r="Q63" i="37"/>
  <c r="O14" i="156"/>
  <c r="O116" i="156"/>
  <c r="Q17" i="37"/>
  <c r="O325" i="156"/>
  <c r="O337" i="156"/>
  <c r="O41" i="156"/>
  <c r="O245" i="156"/>
  <c r="O83" i="156"/>
  <c r="C17" i="37"/>
  <c r="G209" i="156"/>
  <c r="E17" i="37" s="1"/>
  <c r="C222" i="37"/>
  <c r="G350" i="156"/>
  <c r="E222" i="37" s="1"/>
  <c r="Q222" i="37"/>
  <c r="O350" i="156"/>
  <c r="V222" i="37" s="1"/>
  <c r="Q225" i="37"/>
  <c r="O353" i="156"/>
  <c r="V225" i="37" s="1"/>
  <c r="C225" i="37"/>
  <c r="G353" i="156"/>
  <c r="O209" i="156"/>
  <c r="V17" i="37" s="1"/>
  <c r="G272" i="156"/>
  <c r="G245" i="156"/>
  <c r="G194" i="156"/>
  <c r="G70" i="156"/>
  <c r="O70" i="156"/>
  <c r="G59" i="156"/>
  <c r="E225" i="37" l="1"/>
  <c r="Q240" i="37"/>
  <c r="C240" i="37"/>
  <c r="M181" i="37"/>
  <c r="M182" i="37"/>
  <c r="M183" i="37"/>
  <c r="M184" i="37"/>
  <c r="I9" i="57"/>
  <c r="I19" i="57" s="1"/>
  <c r="M46" i="37"/>
  <c r="M47" i="37"/>
  <c r="M48" i="37"/>
  <c r="M49" i="37"/>
  <c r="M205" i="37"/>
  <c r="M206" i="37"/>
  <c r="M207" i="37"/>
  <c r="M208" i="37"/>
  <c r="J317" i="157"/>
  <c r="J327" i="157" s="1"/>
  <c r="M193" i="37"/>
  <c r="M194" i="37"/>
  <c r="M195" i="37"/>
  <c r="M196" i="37"/>
  <c r="J292" i="157"/>
  <c r="J302" i="157" s="1"/>
  <c r="M172" i="37"/>
  <c r="M171" i="37"/>
  <c r="M170" i="37"/>
  <c r="M169" i="37"/>
  <c r="J267" i="157"/>
  <c r="J277" i="157" s="1"/>
  <c r="M160" i="37"/>
  <c r="M159" i="37"/>
  <c r="M158" i="37"/>
  <c r="M157" i="37"/>
  <c r="J242" i="157"/>
  <c r="J252" i="157" s="1"/>
  <c r="M148" i="37"/>
  <c r="M147" i="37"/>
  <c r="M146" i="37"/>
  <c r="M145" i="37"/>
  <c r="N219" i="157"/>
  <c r="N220" i="157"/>
  <c r="N221" i="157"/>
  <c r="N218" i="157"/>
  <c r="J217" i="157"/>
  <c r="J227" i="157" s="1"/>
  <c r="M109" i="37"/>
  <c r="M108" i="37"/>
  <c r="M107" i="37"/>
  <c r="M106" i="37"/>
  <c r="J192" i="157"/>
  <c r="J202" i="157" s="1"/>
  <c r="M85" i="37"/>
  <c r="M84" i="37"/>
  <c r="M83" i="37"/>
  <c r="M82" i="37"/>
  <c r="J167" i="157"/>
  <c r="J177" i="157" s="1"/>
  <c r="J158" i="157"/>
  <c r="J157" i="157"/>
  <c r="J156" i="157"/>
  <c r="J155" i="157"/>
  <c r="M73" i="37"/>
  <c r="M72" i="37"/>
  <c r="M71" i="37"/>
  <c r="M70" i="37"/>
  <c r="N148" i="157"/>
  <c r="N147" i="157"/>
  <c r="J133" i="157"/>
  <c r="J143" i="157" s="1"/>
  <c r="N135" i="157"/>
  <c r="N134" i="157"/>
  <c r="J124" i="157"/>
  <c r="N124" i="157"/>
  <c r="V37" i="37" s="1"/>
  <c r="M37" i="37"/>
  <c r="J123" i="157"/>
  <c r="M36" i="37"/>
  <c r="J122" i="157"/>
  <c r="M35" i="37"/>
  <c r="J121" i="157"/>
  <c r="M34" i="37"/>
  <c r="I124" i="157"/>
  <c r="J108" i="157"/>
  <c r="J118" i="157" s="1"/>
  <c r="J95" i="157"/>
  <c r="J96" i="157"/>
  <c r="J97" i="157"/>
  <c r="J98" i="157"/>
  <c r="M25" i="37"/>
  <c r="M24" i="37"/>
  <c r="M23" i="37"/>
  <c r="M22" i="37"/>
  <c r="J84" i="157"/>
  <c r="N86" i="157"/>
  <c r="N85" i="157"/>
  <c r="N74" i="157"/>
  <c r="N73" i="157"/>
  <c r="J72" i="157"/>
  <c r="J81" i="157" s="1"/>
  <c r="N64" i="157"/>
  <c r="J63" i="157"/>
  <c r="N65" i="157"/>
  <c r="N58" i="157"/>
  <c r="N56" i="157"/>
  <c r="N55" i="157"/>
  <c r="J57" i="157"/>
  <c r="J54" i="157"/>
  <c r="R37" i="37" l="1"/>
  <c r="R34" i="37"/>
  <c r="R36" i="37"/>
  <c r="R35" i="37"/>
  <c r="J69" i="157"/>
  <c r="J92" i="157"/>
  <c r="J60" i="157"/>
  <c r="M214" i="37"/>
  <c r="M115" i="37"/>
  <c r="N230" i="157"/>
  <c r="V145" i="37" s="1"/>
  <c r="N233" i="157"/>
  <c r="V148" i="37" s="1"/>
  <c r="N232" i="157"/>
  <c r="V147" i="37" s="1"/>
  <c r="N231" i="157"/>
  <c r="V146" i="37" s="1"/>
  <c r="E240" i="37"/>
  <c r="J99" i="157"/>
  <c r="R26" i="37" s="1"/>
  <c r="Q37" i="37"/>
  <c r="V240" i="37"/>
  <c r="M91" i="37"/>
  <c r="M154" i="37"/>
  <c r="M178" i="37"/>
  <c r="M192" i="37"/>
  <c r="M202" i="37"/>
  <c r="M26" i="37"/>
  <c r="M166" i="37"/>
  <c r="M43" i="37"/>
  <c r="I21" i="57"/>
  <c r="R180" i="37" s="1"/>
  <c r="I31" i="57"/>
  <c r="R190" i="37" s="1"/>
  <c r="M45" i="37"/>
  <c r="M180" i="37"/>
  <c r="I123" i="157"/>
  <c r="N111" i="157"/>
  <c r="I157" i="157"/>
  <c r="N136" i="157"/>
  <c r="I181" i="157"/>
  <c r="N169" i="157"/>
  <c r="I206" i="157"/>
  <c r="N194" i="157"/>
  <c r="I258" i="157"/>
  <c r="N246" i="157"/>
  <c r="I283" i="157"/>
  <c r="N271" i="157"/>
  <c r="I307" i="157"/>
  <c r="N295" i="157"/>
  <c r="I330" i="157"/>
  <c r="N318" i="157"/>
  <c r="I122" i="157"/>
  <c r="N110" i="157"/>
  <c r="I180" i="157"/>
  <c r="N168" i="157"/>
  <c r="I205" i="157"/>
  <c r="N193" i="157"/>
  <c r="I257" i="157"/>
  <c r="N245" i="157"/>
  <c r="I282" i="157"/>
  <c r="N270" i="157"/>
  <c r="I306" i="157"/>
  <c r="N294" i="157"/>
  <c r="I331" i="157"/>
  <c r="N319" i="157"/>
  <c r="I121" i="157"/>
  <c r="N109" i="157"/>
  <c r="I208" i="157"/>
  <c r="N196" i="157"/>
  <c r="I256" i="157"/>
  <c r="N244" i="157"/>
  <c r="I281" i="157"/>
  <c r="N269" i="157"/>
  <c r="I158" i="157"/>
  <c r="N137" i="157"/>
  <c r="R72" i="37"/>
  <c r="I182" i="157"/>
  <c r="N170" i="157"/>
  <c r="I207" i="157"/>
  <c r="N195" i="157"/>
  <c r="I255" i="157"/>
  <c r="N243" i="157"/>
  <c r="I280" i="157"/>
  <c r="N268" i="157"/>
  <c r="I305" i="157"/>
  <c r="N293" i="157"/>
  <c r="J304" i="157"/>
  <c r="R192" i="37" s="1"/>
  <c r="J279" i="157"/>
  <c r="R168" i="37" s="1"/>
  <c r="J229" i="157"/>
  <c r="R144" i="37" s="1"/>
  <c r="J204" i="157"/>
  <c r="R105" i="37" s="1"/>
  <c r="R73" i="37"/>
  <c r="R71" i="37"/>
  <c r="R70" i="37"/>
  <c r="R25" i="37"/>
  <c r="R24" i="37"/>
  <c r="R23" i="37"/>
  <c r="R22" i="37"/>
  <c r="J254" i="157"/>
  <c r="R156" i="37" s="1"/>
  <c r="J179" i="157"/>
  <c r="R81" i="37" s="1"/>
  <c r="M204" i="37"/>
  <c r="J329" i="157"/>
  <c r="H24" i="57"/>
  <c r="Q183" i="37" s="1"/>
  <c r="M12" i="57"/>
  <c r="M11" i="57"/>
  <c r="H23" i="57"/>
  <c r="Q182" i="37" s="1"/>
  <c r="H22" i="46"/>
  <c r="Q46" i="37" s="1"/>
  <c r="H24" i="46"/>
  <c r="Q48" i="37" s="1"/>
  <c r="M24" i="46"/>
  <c r="V48" i="37" s="1"/>
  <c r="M11" i="46"/>
  <c r="H23" i="46"/>
  <c r="Q47" i="37" s="1"/>
  <c r="I63" i="157"/>
  <c r="I230" i="157"/>
  <c r="I233" i="157"/>
  <c r="I232" i="157"/>
  <c r="I231" i="157"/>
  <c r="I155" i="157"/>
  <c r="J120" i="157"/>
  <c r="I156" i="157"/>
  <c r="M33" i="37"/>
  <c r="M81" i="37"/>
  <c r="M168" i="37"/>
  <c r="I317" i="157"/>
  <c r="J154" i="157"/>
  <c r="M69" i="37"/>
  <c r="I167" i="157"/>
  <c r="M105" i="37"/>
  <c r="M144" i="37"/>
  <c r="M156" i="37"/>
  <c r="I57" i="157"/>
  <c r="H9" i="46"/>
  <c r="I292" i="157"/>
  <c r="I267" i="157"/>
  <c r="I242" i="157"/>
  <c r="I217" i="157"/>
  <c r="I192" i="157"/>
  <c r="I146" i="157"/>
  <c r="I133" i="157"/>
  <c r="I108" i="157"/>
  <c r="I84" i="157"/>
  <c r="I92" i="157" s="1"/>
  <c r="I72" i="157"/>
  <c r="I54" i="157"/>
  <c r="N47" i="157"/>
  <c r="N46" i="157"/>
  <c r="N38" i="157"/>
  <c r="N37" i="157"/>
  <c r="J45" i="157"/>
  <c r="J51" i="157" s="1"/>
  <c r="J36" i="157"/>
  <c r="J42" i="157" s="1"/>
  <c r="N25" i="157"/>
  <c r="N27" i="157"/>
  <c r="J23" i="157"/>
  <c r="J10" i="157"/>
  <c r="J20" i="157" s="1"/>
  <c r="N11" i="157"/>
  <c r="K352" i="156"/>
  <c r="R224" i="37" s="1"/>
  <c r="K348" i="156"/>
  <c r="R220" i="37" s="1"/>
  <c r="M220" i="37"/>
  <c r="K347" i="156"/>
  <c r="R219" i="37" s="1"/>
  <c r="M219" i="37"/>
  <c r="K346" i="156"/>
  <c r="R218" i="37" s="1"/>
  <c r="M218" i="37"/>
  <c r="K345" i="156"/>
  <c r="R217" i="37" s="1"/>
  <c r="M217" i="37"/>
  <c r="K332" i="156"/>
  <c r="K342" i="156" s="1"/>
  <c r="O335" i="156"/>
  <c r="O336" i="156"/>
  <c r="O333" i="156"/>
  <c r="K320" i="156"/>
  <c r="K330" i="156" s="1"/>
  <c r="O322" i="156"/>
  <c r="O324" i="156"/>
  <c r="O321" i="156"/>
  <c r="K308" i="156"/>
  <c r="R133" i="37" s="1"/>
  <c r="K309" i="156"/>
  <c r="R134" i="37" s="1"/>
  <c r="K310" i="156"/>
  <c r="R135" i="37" s="1"/>
  <c r="K311" i="156"/>
  <c r="R136" i="37" s="1"/>
  <c r="K315" i="156"/>
  <c r="R140" i="37" s="1"/>
  <c r="M133" i="37"/>
  <c r="M134" i="37"/>
  <c r="M135" i="37"/>
  <c r="M136" i="37"/>
  <c r="M140" i="37"/>
  <c r="K312" i="156"/>
  <c r="R137" i="37" s="1"/>
  <c r="M137" i="37"/>
  <c r="O297" i="156"/>
  <c r="J310" i="156"/>
  <c r="O299" i="156"/>
  <c r="J315" i="156"/>
  <c r="O296" i="156"/>
  <c r="K295" i="156"/>
  <c r="K305" i="156" s="1"/>
  <c r="K281" i="156"/>
  <c r="R118" i="37" s="1"/>
  <c r="K283" i="156"/>
  <c r="R120" i="37" s="1"/>
  <c r="K284" i="156"/>
  <c r="R121" i="37" s="1"/>
  <c r="K285" i="156"/>
  <c r="R122" i="37" s="1"/>
  <c r="K291" i="156"/>
  <c r="R128" i="37" s="1"/>
  <c r="M118" i="37"/>
  <c r="M120" i="37"/>
  <c r="M121" i="37"/>
  <c r="M122" i="37"/>
  <c r="M128" i="37"/>
  <c r="M124" i="37"/>
  <c r="O268" i="156"/>
  <c r="O269" i="156"/>
  <c r="O270" i="156"/>
  <c r="J291" i="156"/>
  <c r="Q128" i="37" s="1"/>
  <c r="O266" i="156"/>
  <c r="K253" i="156"/>
  <c r="R94" i="37" s="1"/>
  <c r="K254" i="156"/>
  <c r="R95" i="37" s="1"/>
  <c r="K255" i="156"/>
  <c r="R96" i="37" s="1"/>
  <c r="K256" i="156"/>
  <c r="R97" i="37" s="1"/>
  <c r="K260" i="156"/>
  <c r="R101" i="37" s="1"/>
  <c r="M94" i="37"/>
  <c r="M95" i="37"/>
  <c r="M96" i="37"/>
  <c r="M97" i="37"/>
  <c r="M101" i="37"/>
  <c r="K257" i="156"/>
  <c r="R98" i="37" s="1"/>
  <c r="M98" i="37"/>
  <c r="J254" i="156"/>
  <c r="J255" i="156"/>
  <c r="J256" i="156"/>
  <c r="O241" i="156"/>
  <c r="K240" i="156"/>
  <c r="K250" i="156" s="1"/>
  <c r="R33" i="37" l="1"/>
  <c r="J33" i="157"/>
  <c r="H19" i="46"/>
  <c r="I327" i="157"/>
  <c r="I302" i="157"/>
  <c r="I277" i="157"/>
  <c r="I252" i="157"/>
  <c r="I227" i="157"/>
  <c r="I202" i="157"/>
  <c r="I177" i="157"/>
  <c r="I152" i="157"/>
  <c r="I143" i="157"/>
  <c r="I118" i="157"/>
  <c r="M79" i="37"/>
  <c r="I81" i="157"/>
  <c r="I69" i="157"/>
  <c r="I60" i="157"/>
  <c r="M190" i="37"/>
  <c r="K317" i="156"/>
  <c r="R142" i="37" s="1"/>
  <c r="K262" i="156"/>
  <c r="R103" i="37" s="1"/>
  <c r="M23" i="57"/>
  <c r="V182" i="37" s="1"/>
  <c r="M24" i="57"/>
  <c r="V183" i="37" s="1"/>
  <c r="M23" i="46"/>
  <c r="V47" i="37" s="1"/>
  <c r="N256" i="157"/>
  <c r="V158" i="37" s="1"/>
  <c r="N306" i="157"/>
  <c r="V194" i="37" s="1"/>
  <c r="V159" i="37"/>
  <c r="N180" i="157"/>
  <c r="V82" i="37" s="1"/>
  <c r="N283" i="157"/>
  <c r="V172" i="37" s="1"/>
  <c r="N305" i="157"/>
  <c r="V193" i="37" s="1"/>
  <c r="N255" i="157"/>
  <c r="V157" i="37" s="1"/>
  <c r="N182" i="157"/>
  <c r="V84" i="37" s="1"/>
  <c r="N281" i="157"/>
  <c r="V170" i="37" s="1"/>
  <c r="N208" i="157"/>
  <c r="V109" i="37" s="1"/>
  <c r="N282" i="157"/>
  <c r="V171" i="37" s="1"/>
  <c r="N205" i="157"/>
  <c r="V106" i="37" s="1"/>
  <c r="N122" i="157"/>
  <c r="V35" i="37" s="1"/>
  <c r="N307" i="157"/>
  <c r="V195" i="37" s="1"/>
  <c r="N258" i="157"/>
  <c r="V160" i="37" s="1"/>
  <c r="N181" i="157"/>
  <c r="V83" i="37" s="1"/>
  <c r="N123" i="157"/>
  <c r="V36" i="37" s="1"/>
  <c r="N280" i="157"/>
  <c r="V169" i="37" s="1"/>
  <c r="N207" i="157"/>
  <c r="V108" i="37" s="1"/>
  <c r="N121" i="157"/>
  <c r="V34" i="37" s="1"/>
  <c r="N206" i="157"/>
  <c r="V107" i="37" s="1"/>
  <c r="N84" i="157"/>
  <c r="O284" i="156"/>
  <c r="V121" i="37" s="1"/>
  <c r="O281" i="156"/>
  <c r="V118" i="37" s="1"/>
  <c r="O283" i="156"/>
  <c r="V120" i="37" s="1"/>
  <c r="O311" i="156"/>
  <c r="V136" i="37" s="1"/>
  <c r="O253" i="156"/>
  <c r="V94" i="37" s="1"/>
  <c r="O285" i="156"/>
  <c r="V122" i="37" s="1"/>
  <c r="O308" i="156"/>
  <c r="V133" i="37" s="1"/>
  <c r="O309" i="156"/>
  <c r="V134" i="37" s="1"/>
  <c r="Q97" i="37"/>
  <c r="Q140" i="37"/>
  <c r="Q96" i="37"/>
  <c r="Q95" i="37"/>
  <c r="Q135" i="37"/>
  <c r="N76" i="157"/>
  <c r="Q195" i="37"/>
  <c r="Q194" i="37"/>
  <c r="Q193" i="37"/>
  <c r="Q172" i="37"/>
  <c r="Q171" i="37"/>
  <c r="Q170" i="37"/>
  <c r="Q169" i="37"/>
  <c r="Q148" i="37"/>
  <c r="Q147" i="37"/>
  <c r="Q146" i="37"/>
  <c r="Q145" i="37"/>
  <c r="Q84" i="37"/>
  <c r="Q83" i="37"/>
  <c r="I179" i="157"/>
  <c r="Q82" i="37"/>
  <c r="Q160" i="37"/>
  <c r="Q159" i="37"/>
  <c r="Q158" i="37"/>
  <c r="Q157" i="37"/>
  <c r="Q73" i="37"/>
  <c r="Q72" i="37"/>
  <c r="Q71" i="37"/>
  <c r="Q70" i="37"/>
  <c r="Q36" i="37"/>
  <c r="Q35" i="37"/>
  <c r="Q34" i="37"/>
  <c r="Q109" i="37"/>
  <c r="Q108" i="37"/>
  <c r="Q107" i="37"/>
  <c r="Q106" i="37"/>
  <c r="N54" i="157"/>
  <c r="M55" i="37"/>
  <c r="H21" i="46"/>
  <c r="Q45" i="37" s="1"/>
  <c r="H31" i="46"/>
  <c r="I254" i="157"/>
  <c r="I279" i="157"/>
  <c r="I304" i="157"/>
  <c r="N57" i="157"/>
  <c r="I329" i="157"/>
  <c r="N329" i="157" s="1"/>
  <c r="V204" i="37" s="1"/>
  <c r="N72" i="157"/>
  <c r="N108" i="157"/>
  <c r="N217" i="157"/>
  <c r="M103" i="37"/>
  <c r="M142" i="37"/>
  <c r="I204" i="157"/>
  <c r="N158" i="157"/>
  <c r="V73" i="37" s="1"/>
  <c r="J164" i="157"/>
  <c r="R79" i="37" s="1"/>
  <c r="N157" i="157"/>
  <c r="V72" i="37" s="1"/>
  <c r="M117" i="37"/>
  <c r="N242" i="157"/>
  <c r="N155" i="157"/>
  <c r="V70" i="37" s="1"/>
  <c r="N192" i="157"/>
  <c r="N267" i="157"/>
  <c r="N317" i="157"/>
  <c r="Q205" i="37"/>
  <c r="N330" i="157"/>
  <c r="V205" i="37" s="1"/>
  <c r="N133" i="157"/>
  <c r="N156" i="157"/>
  <c r="V71" i="37" s="1"/>
  <c r="N146" i="157"/>
  <c r="N292" i="157"/>
  <c r="Q206" i="37"/>
  <c r="N331" i="157"/>
  <c r="V206" i="37" s="1"/>
  <c r="I184" i="157"/>
  <c r="N172" i="157"/>
  <c r="N167" i="157"/>
  <c r="R204" i="37"/>
  <c r="J339" i="157"/>
  <c r="R214" i="37" s="1"/>
  <c r="J314" i="157"/>
  <c r="R202" i="37" s="1"/>
  <c r="J239" i="157"/>
  <c r="R154" i="37" s="1"/>
  <c r="J214" i="157"/>
  <c r="R115" i="37" s="1"/>
  <c r="R69" i="37"/>
  <c r="J130" i="157"/>
  <c r="R43" i="37" s="1"/>
  <c r="J264" i="157"/>
  <c r="R166" i="37" s="1"/>
  <c r="J189" i="157"/>
  <c r="R91" i="37" s="1"/>
  <c r="N63" i="157"/>
  <c r="J94" i="157"/>
  <c r="I45" i="157"/>
  <c r="M14" i="57"/>
  <c r="H26" i="57"/>
  <c r="Q185" i="37" s="1"/>
  <c r="K280" i="156"/>
  <c r="R117" i="37" s="1"/>
  <c r="K307" i="156"/>
  <c r="R132" i="37" s="1"/>
  <c r="K344" i="156"/>
  <c r="R216" i="37" s="1"/>
  <c r="K252" i="156"/>
  <c r="R93" i="37" s="1"/>
  <c r="I229" i="157"/>
  <c r="I120" i="157"/>
  <c r="I95" i="157"/>
  <c r="I154" i="157"/>
  <c r="M21" i="37"/>
  <c r="I36" i="157"/>
  <c r="N31" i="157"/>
  <c r="N18" i="157"/>
  <c r="N14" i="157"/>
  <c r="I98" i="157"/>
  <c r="N13" i="157"/>
  <c r="I97" i="157"/>
  <c r="N12" i="157"/>
  <c r="I96" i="157"/>
  <c r="J349" i="156"/>
  <c r="J346" i="156"/>
  <c r="J348" i="156"/>
  <c r="J257" i="156"/>
  <c r="O243" i="156"/>
  <c r="J260" i="156"/>
  <c r="O276" i="156"/>
  <c r="K287" i="156"/>
  <c r="R124" i="37" s="1"/>
  <c r="J285" i="156"/>
  <c r="Q122" i="37" s="1"/>
  <c r="J312" i="156"/>
  <c r="O315" i="156"/>
  <c r="V140" i="37" s="1"/>
  <c r="M132" i="37"/>
  <c r="J308" i="156"/>
  <c r="O334" i="156"/>
  <c r="M216" i="37"/>
  <c r="M221" i="37"/>
  <c r="J352" i="156"/>
  <c r="O260" i="156"/>
  <c r="V101" i="37" s="1"/>
  <c r="O242" i="156"/>
  <c r="J281" i="156"/>
  <c r="Q118" i="37" s="1"/>
  <c r="O300" i="156"/>
  <c r="J309" i="156"/>
  <c r="J320" i="156"/>
  <c r="O257" i="156"/>
  <c r="V98" i="37" s="1"/>
  <c r="J287" i="156"/>
  <c r="Q124" i="37" s="1"/>
  <c r="J283" i="156"/>
  <c r="Q120" i="37" s="1"/>
  <c r="K349" i="156"/>
  <c r="R221" i="37" s="1"/>
  <c r="O244" i="156"/>
  <c r="J284" i="156"/>
  <c r="Q121" i="37" s="1"/>
  <c r="J311" i="156"/>
  <c r="J345" i="156"/>
  <c r="J347" i="156"/>
  <c r="I23" i="157"/>
  <c r="N24" i="157"/>
  <c r="I10" i="157"/>
  <c r="J332" i="156"/>
  <c r="J295" i="156"/>
  <c r="O298" i="156"/>
  <c r="J240" i="156"/>
  <c r="J253" i="156"/>
  <c r="M93" i="37"/>
  <c r="I51" i="157" l="1"/>
  <c r="I42" i="157"/>
  <c r="N42" i="157" s="1"/>
  <c r="I33" i="157"/>
  <c r="I20" i="157"/>
  <c r="J342" i="156"/>
  <c r="J330" i="156"/>
  <c r="O330" i="156" s="1"/>
  <c r="J305" i="156"/>
  <c r="J250" i="156"/>
  <c r="O250" i="156" s="1"/>
  <c r="O262" i="156" s="1"/>
  <c r="M226" i="37"/>
  <c r="M31" i="37"/>
  <c r="J104" i="157"/>
  <c r="R31" i="37" s="1"/>
  <c r="K354" i="156"/>
  <c r="R226" i="37" s="1"/>
  <c r="M26" i="57"/>
  <c r="V185" i="37" s="1"/>
  <c r="N184" i="157"/>
  <c r="V86" i="37" s="1"/>
  <c r="N120" i="157"/>
  <c r="V33" i="37" s="1"/>
  <c r="N254" i="157"/>
  <c r="V156" i="37" s="1"/>
  <c r="N229" i="157"/>
  <c r="V144" i="37" s="1"/>
  <c r="N179" i="157"/>
  <c r="V81" i="37" s="1"/>
  <c r="N279" i="157"/>
  <c r="V168" i="37" s="1"/>
  <c r="N304" i="157"/>
  <c r="V192" i="37" s="1"/>
  <c r="N204" i="157"/>
  <c r="V105" i="37" s="1"/>
  <c r="O255" i="156"/>
  <c r="V96" i="37" s="1"/>
  <c r="O256" i="156"/>
  <c r="V97" i="37" s="1"/>
  <c r="O310" i="156"/>
  <c r="V135" i="37" s="1"/>
  <c r="O254" i="156"/>
  <c r="V95" i="37" s="1"/>
  <c r="O291" i="156"/>
  <c r="V128" i="37" s="1"/>
  <c r="O312" i="156"/>
  <c r="V137" i="37" s="1"/>
  <c r="M130" i="37"/>
  <c r="R130" i="37"/>
  <c r="Q136" i="37"/>
  <c r="Q134" i="37"/>
  <c r="Q137" i="37"/>
  <c r="Q101" i="37"/>
  <c r="O278" i="156"/>
  <c r="Q133" i="37"/>
  <c r="Q98" i="37"/>
  <c r="Q94" i="37"/>
  <c r="Q86" i="37"/>
  <c r="N69" i="157"/>
  <c r="N15" i="157"/>
  <c r="I339" i="157"/>
  <c r="Q204" i="37"/>
  <c r="I314" i="157"/>
  <c r="Q192" i="37"/>
  <c r="Q168" i="37"/>
  <c r="I289" i="157"/>
  <c r="Q144" i="37"/>
  <c r="I239" i="157"/>
  <c r="I189" i="157"/>
  <c r="Q81" i="37"/>
  <c r="Q156" i="37"/>
  <c r="I264" i="157"/>
  <c r="N152" i="157"/>
  <c r="I164" i="157"/>
  <c r="N143" i="157"/>
  <c r="Q69" i="37"/>
  <c r="Q33" i="37"/>
  <c r="I130" i="157"/>
  <c r="N202" i="157"/>
  <c r="N214" i="157" s="1"/>
  <c r="V115" i="37" s="1"/>
  <c r="Q105" i="37"/>
  <c r="N92" i="157"/>
  <c r="N81" i="157"/>
  <c r="N60" i="157"/>
  <c r="N23" i="157"/>
  <c r="I214" i="157"/>
  <c r="N227" i="157"/>
  <c r="N239" i="157" s="1"/>
  <c r="V154" i="37" s="1"/>
  <c r="N252" i="157"/>
  <c r="N264" i="157" s="1"/>
  <c r="V166" i="37" s="1"/>
  <c r="N154" i="157"/>
  <c r="V69" i="37" s="1"/>
  <c r="N302" i="157"/>
  <c r="N314" i="157" s="1"/>
  <c r="V202" i="37" s="1"/>
  <c r="N177" i="157"/>
  <c r="N189" i="157" s="1"/>
  <c r="V91" i="37" s="1"/>
  <c r="N118" i="157"/>
  <c r="N130" i="157" s="1"/>
  <c r="V43" i="37" s="1"/>
  <c r="N327" i="157"/>
  <c r="N339" i="157" s="1"/>
  <c r="V214" i="37" s="1"/>
  <c r="Q24" i="37"/>
  <c r="N97" i="157"/>
  <c r="V24" i="37" s="1"/>
  <c r="Q22" i="37"/>
  <c r="N95" i="157"/>
  <c r="V22" i="37" s="1"/>
  <c r="Q29" i="37"/>
  <c r="N102" i="157"/>
  <c r="V29" i="37" s="1"/>
  <c r="Q25" i="37"/>
  <c r="N98" i="157"/>
  <c r="V25" i="37" s="1"/>
  <c r="Q23" i="37"/>
  <c r="N96" i="157"/>
  <c r="V23" i="37" s="1"/>
  <c r="R21" i="37"/>
  <c r="N45" i="157"/>
  <c r="N36" i="157"/>
  <c r="Q224" i="37"/>
  <c r="O352" i="156"/>
  <c r="V224" i="37" s="1"/>
  <c r="Q218" i="37"/>
  <c r="O346" i="156"/>
  <c r="V218" i="37" s="1"/>
  <c r="Q220" i="37"/>
  <c r="O348" i="156"/>
  <c r="V220" i="37" s="1"/>
  <c r="Q219" i="37"/>
  <c r="O347" i="156"/>
  <c r="V219" i="37" s="1"/>
  <c r="Q221" i="37"/>
  <c r="O349" i="156"/>
  <c r="V221" i="37" s="1"/>
  <c r="Q217" i="37"/>
  <c r="O345" i="156"/>
  <c r="V217" i="37" s="1"/>
  <c r="Q55" i="37"/>
  <c r="I94" i="157"/>
  <c r="I99" i="157"/>
  <c r="N28" i="157"/>
  <c r="N10" i="157"/>
  <c r="O320" i="156"/>
  <c r="O295" i="156"/>
  <c r="J280" i="156"/>
  <c r="Q117" i="37" s="1"/>
  <c r="J344" i="156"/>
  <c r="O272" i="156"/>
  <c r="J307" i="156"/>
  <c r="O332" i="156"/>
  <c r="O265" i="156"/>
  <c r="O240" i="156"/>
  <c r="J252" i="156"/>
  <c r="O252" i="156" l="1"/>
  <c r="V93" i="37" s="1"/>
  <c r="O287" i="156"/>
  <c r="V124" i="37" s="1"/>
  <c r="O307" i="156"/>
  <c r="V132" i="37" s="1"/>
  <c r="Q130" i="37"/>
  <c r="J262" i="156"/>
  <c r="Q103" i="37" s="1"/>
  <c r="Q93" i="37"/>
  <c r="Q132" i="37"/>
  <c r="O342" i="156"/>
  <c r="Q79" i="37"/>
  <c r="N164" i="157"/>
  <c r="V79" i="37" s="1"/>
  <c r="N51" i="157"/>
  <c r="Q214" i="37"/>
  <c r="Q202" i="37"/>
  <c r="Q178" i="37"/>
  <c r="Q154" i="37"/>
  <c r="Q91" i="37"/>
  <c r="Q166" i="37"/>
  <c r="Q43" i="37"/>
  <c r="Q115" i="37"/>
  <c r="N33" i="157"/>
  <c r="Q21" i="37"/>
  <c r="N20" i="157"/>
  <c r="V103" i="37"/>
  <c r="N94" i="157"/>
  <c r="V21" i="37" s="1"/>
  <c r="Q26" i="37"/>
  <c r="N99" i="157"/>
  <c r="V26" i="37" s="1"/>
  <c r="Q216" i="37"/>
  <c r="O344" i="156"/>
  <c r="V216" i="37" s="1"/>
  <c r="I104" i="157"/>
  <c r="O305" i="156"/>
  <c r="O317" i="156" s="1"/>
  <c r="V142" i="37" s="1"/>
  <c r="J317" i="156"/>
  <c r="O293" i="156"/>
  <c r="V130" i="37" s="1"/>
  <c r="O280" i="156"/>
  <c r="V117" i="37" s="1"/>
  <c r="J354" i="156"/>
  <c r="K235" i="156"/>
  <c r="R65" i="37" s="1"/>
  <c r="R239" i="37" s="1"/>
  <c r="M65" i="37"/>
  <c r="M239" i="37" s="1"/>
  <c r="K231" i="156"/>
  <c r="R61" i="37" s="1"/>
  <c r="K230" i="156"/>
  <c r="R60" i="37" s="1"/>
  <c r="K229" i="156"/>
  <c r="R59" i="37" s="1"/>
  <c r="K228" i="156"/>
  <c r="R58" i="37" s="1"/>
  <c r="M58" i="37"/>
  <c r="M59" i="37"/>
  <c r="M60" i="37"/>
  <c r="M61" i="37"/>
  <c r="M62" i="37"/>
  <c r="O215" i="156"/>
  <c r="O216" i="156"/>
  <c r="J230" i="156"/>
  <c r="O218" i="156"/>
  <c r="J235" i="156"/>
  <c r="K214" i="156"/>
  <c r="O32" i="156"/>
  <c r="O33" i="156"/>
  <c r="M11" i="37"/>
  <c r="M12" i="37"/>
  <c r="K191" i="156"/>
  <c r="K197" i="156" s="1"/>
  <c r="O193" i="156"/>
  <c r="J191" i="156"/>
  <c r="J197" i="156" s="1"/>
  <c r="K171" i="156"/>
  <c r="K179" i="156" s="1"/>
  <c r="O173" i="156"/>
  <c r="O160" i="156"/>
  <c r="O159" i="156"/>
  <c r="K152" i="156"/>
  <c r="O150" i="156"/>
  <c r="K149" i="156"/>
  <c r="O144" i="156"/>
  <c r="K143" i="156"/>
  <c r="K140" i="156"/>
  <c r="K131" i="156"/>
  <c r="O133" i="156"/>
  <c r="O132" i="156"/>
  <c r="O124" i="156"/>
  <c r="O123" i="156"/>
  <c r="K122" i="156"/>
  <c r="K113" i="156"/>
  <c r="K119" i="156" s="1"/>
  <c r="O115" i="156"/>
  <c r="K100" i="156"/>
  <c r="K110" i="156" s="1"/>
  <c r="O102" i="156"/>
  <c r="O101" i="156"/>
  <c r="O81" i="156"/>
  <c r="K78" i="156"/>
  <c r="K88" i="156" s="1"/>
  <c r="O67" i="156"/>
  <c r="O68" i="156"/>
  <c r="O69" i="156"/>
  <c r="O66" i="156"/>
  <c r="K65" i="156"/>
  <c r="K75" i="156" s="1"/>
  <c r="O58" i="156"/>
  <c r="K56" i="156"/>
  <c r="K62" i="156" s="1"/>
  <c r="O49" i="156"/>
  <c r="O48" i="156"/>
  <c r="K47" i="156"/>
  <c r="K53" i="156" s="1"/>
  <c r="O39" i="156"/>
  <c r="O30" i="156"/>
  <c r="K29" i="156"/>
  <c r="K20" i="156"/>
  <c r="K224" i="156" l="1"/>
  <c r="K237" i="156" s="1"/>
  <c r="K146" i="156"/>
  <c r="K155" i="156"/>
  <c r="K137" i="156"/>
  <c r="K128" i="156"/>
  <c r="K205" i="156"/>
  <c r="K35" i="156"/>
  <c r="K26" i="156"/>
  <c r="K200" i="156"/>
  <c r="M233" i="37"/>
  <c r="M232" i="37"/>
  <c r="Q142" i="37"/>
  <c r="Q60" i="37"/>
  <c r="O104" i="156"/>
  <c r="J125" i="156"/>
  <c r="O184" i="156"/>
  <c r="Q226" i="37"/>
  <c r="O354" i="156"/>
  <c r="V226" i="37" s="1"/>
  <c r="K227" i="156"/>
  <c r="R57" i="37" s="1"/>
  <c r="Q31" i="37"/>
  <c r="N104" i="157"/>
  <c r="V31" i="37" s="1"/>
  <c r="R10" i="37"/>
  <c r="R231" i="37" s="1"/>
  <c r="R11" i="37"/>
  <c r="R12" i="37"/>
  <c r="R9" i="37"/>
  <c r="O235" i="156"/>
  <c r="V65" i="37" s="1"/>
  <c r="Q65" i="37"/>
  <c r="J182" i="156"/>
  <c r="O153" i="156"/>
  <c r="J149" i="156"/>
  <c r="J152" i="156"/>
  <c r="O135" i="156"/>
  <c r="J134" i="156"/>
  <c r="J29" i="156"/>
  <c r="J38" i="156"/>
  <c r="O230" i="156"/>
  <c r="V60" i="37" s="1"/>
  <c r="O57" i="156"/>
  <c r="O108" i="156"/>
  <c r="O126" i="156"/>
  <c r="O151" i="156"/>
  <c r="O191" i="156"/>
  <c r="K232" i="156"/>
  <c r="J113" i="156"/>
  <c r="J143" i="156"/>
  <c r="J171" i="156"/>
  <c r="O114" i="156"/>
  <c r="O172" i="156"/>
  <c r="O217" i="156"/>
  <c r="J229" i="156"/>
  <c r="J231" i="156"/>
  <c r="O31" i="156"/>
  <c r="O40" i="156"/>
  <c r="O183" i="156"/>
  <c r="O192" i="156"/>
  <c r="J228" i="156"/>
  <c r="J214" i="156"/>
  <c r="J140" i="156"/>
  <c r="J131" i="156"/>
  <c r="J100" i="156"/>
  <c r="J78" i="156"/>
  <c r="J47" i="156"/>
  <c r="J179" i="156" l="1"/>
  <c r="J224" i="156"/>
  <c r="J188" i="156"/>
  <c r="J155" i="156"/>
  <c r="J146" i="156"/>
  <c r="J137" i="156"/>
  <c r="J119" i="156"/>
  <c r="J110" i="156"/>
  <c r="J88" i="156"/>
  <c r="J53" i="156"/>
  <c r="J44" i="156"/>
  <c r="J35" i="156"/>
  <c r="R232" i="37"/>
  <c r="R233" i="37"/>
  <c r="O197" i="156"/>
  <c r="J227" i="156"/>
  <c r="Q57" i="37" s="1"/>
  <c r="O100" i="156"/>
  <c r="O149" i="156"/>
  <c r="O125" i="156"/>
  <c r="O143" i="156"/>
  <c r="O105" i="156"/>
  <c r="O152" i="156"/>
  <c r="O219" i="156"/>
  <c r="R13" i="37"/>
  <c r="R67" i="37"/>
  <c r="R62" i="37"/>
  <c r="M67" i="37"/>
  <c r="M57" i="37"/>
  <c r="O231" i="156"/>
  <c r="V61" i="37" s="1"/>
  <c r="Q61" i="37"/>
  <c r="O229" i="156"/>
  <c r="V59" i="37" s="1"/>
  <c r="Q59" i="37"/>
  <c r="O228" i="156"/>
  <c r="V58" i="37" s="1"/>
  <c r="Q58" i="37"/>
  <c r="O182" i="156"/>
  <c r="J232" i="156"/>
  <c r="O158" i="156"/>
  <c r="O134" i="156"/>
  <c r="O56" i="156"/>
  <c r="O131" i="156"/>
  <c r="O78" i="156"/>
  <c r="O29" i="156"/>
  <c r="O38" i="156"/>
  <c r="O47" i="156"/>
  <c r="O65" i="156"/>
  <c r="O113" i="156"/>
  <c r="O171" i="156"/>
  <c r="O140" i="156"/>
  <c r="O214" i="156"/>
  <c r="R235" i="37" l="1"/>
  <c r="O227" i="156"/>
  <c r="V57" i="37" s="1"/>
  <c r="O119" i="156"/>
  <c r="O188" i="156"/>
  <c r="O179" i="156"/>
  <c r="O88" i="156"/>
  <c r="O35" i="156"/>
  <c r="O146" i="156"/>
  <c r="O137" i="156"/>
  <c r="O155" i="156"/>
  <c r="O44" i="156"/>
  <c r="O75" i="156"/>
  <c r="O110" i="156"/>
  <c r="O62" i="156"/>
  <c r="O53" i="156"/>
  <c r="O224" i="156"/>
  <c r="O237" i="156" s="1"/>
  <c r="V67" i="37" s="1"/>
  <c r="J237" i="156"/>
  <c r="O232" i="156"/>
  <c r="V62" i="37" s="1"/>
  <c r="Q62" i="37"/>
  <c r="Q67" i="37" l="1"/>
  <c r="O13" i="156"/>
  <c r="D11" i="156"/>
  <c r="Q11" i="37" l="1"/>
  <c r="Q232" i="37" s="1"/>
  <c r="O203" i="156"/>
  <c r="V11" i="37" s="1"/>
  <c r="J23" i="156"/>
  <c r="O24" i="156"/>
  <c r="R8" i="37"/>
  <c r="O22" i="156"/>
  <c r="O12" i="156"/>
  <c r="O21" i="156"/>
  <c r="J20" i="156"/>
  <c r="J11" i="156"/>
  <c r="J26" i="156" l="1"/>
  <c r="J17" i="156"/>
  <c r="Q12" i="37"/>
  <c r="Q233" i="37" s="1"/>
  <c r="O204" i="156"/>
  <c r="V12" i="37" s="1"/>
  <c r="Q16" i="37"/>
  <c r="Q239" i="37" s="1"/>
  <c r="O208" i="156"/>
  <c r="V16" i="37" s="1"/>
  <c r="O23" i="156"/>
  <c r="O20" i="156"/>
  <c r="O11" i="156"/>
  <c r="D38" i="156"/>
  <c r="D29" i="156"/>
  <c r="D20" i="156"/>
  <c r="O26" i="156" l="1"/>
  <c r="V232" i="37"/>
  <c r="V239" i="37" l="1"/>
  <c r="V233" i="37"/>
  <c r="C12" i="57"/>
  <c r="C11" i="57"/>
  <c r="D9" i="57"/>
  <c r="B9" i="57"/>
  <c r="D21" i="57" l="1"/>
  <c r="D180" i="37" s="1"/>
  <c r="B21" i="57"/>
  <c r="B180" i="37" s="1"/>
  <c r="B19" i="57"/>
  <c r="B190" i="37" s="1"/>
  <c r="E10" i="57"/>
  <c r="C22" i="57"/>
  <c r="C181" i="37" s="1"/>
  <c r="C23" i="57"/>
  <c r="C182" i="37" s="1"/>
  <c r="E11" i="57"/>
  <c r="C24" i="57"/>
  <c r="C183" i="37" s="1"/>
  <c r="E12" i="57"/>
  <c r="D19" i="57"/>
  <c r="D190" i="37" s="1"/>
  <c r="C9" i="57"/>
  <c r="E22" i="57" l="1"/>
  <c r="E181" i="37" s="1"/>
  <c r="E24" i="57"/>
  <c r="E183" i="37" s="1"/>
  <c r="E23" i="57"/>
  <c r="E182" i="37" s="1"/>
  <c r="C21" i="57"/>
  <c r="C180" i="37" s="1"/>
  <c r="E14" i="57"/>
  <c r="C26" i="57"/>
  <c r="C185" i="37" s="1"/>
  <c r="C19" i="57"/>
  <c r="E9" i="57"/>
  <c r="J10" i="57" l="1"/>
  <c r="M10" i="57"/>
  <c r="H22" i="57"/>
  <c r="Q181" i="37" s="1"/>
  <c r="H9" i="57"/>
  <c r="H19" i="57" s="1"/>
  <c r="E26" i="57"/>
  <c r="E185" i="37" s="1"/>
  <c r="E21" i="57"/>
  <c r="E180" i="37" s="1"/>
  <c r="C190" i="37"/>
  <c r="E19" i="57"/>
  <c r="E190" i="37" s="1"/>
  <c r="D9" i="46"/>
  <c r="B9" i="46"/>
  <c r="M19" i="57" l="1"/>
  <c r="M31" i="57" s="1"/>
  <c r="V190" i="37" s="1"/>
  <c r="H31" i="57"/>
  <c r="Q190" i="37" s="1"/>
  <c r="M22" i="57"/>
  <c r="V181" i="37" s="1"/>
  <c r="H21" i="57"/>
  <c r="Q180" i="37" s="1"/>
  <c r="M9" i="57"/>
  <c r="J22" i="57"/>
  <c r="S181" i="37" s="1"/>
  <c r="J9" i="57"/>
  <c r="J19" i="57" s="1"/>
  <c r="B21" i="46"/>
  <c r="B45" i="37" s="1"/>
  <c r="D21" i="46"/>
  <c r="D45" i="37" s="1"/>
  <c r="E10" i="46"/>
  <c r="C22" i="46"/>
  <c r="C46" i="37" s="1"/>
  <c r="E11" i="46"/>
  <c r="C23" i="46"/>
  <c r="C47" i="37" s="1"/>
  <c r="C24" i="46"/>
  <c r="C48" i="37" s="1"/>
  <c r="E24" i="46"/>
  <c r="E48" i="37" s="1"/>
  <c r="B19" i="46"/>
  <c r="B55" i="37" s="1"/>
  <c r="D19" i="46"/>
  <c r="D55" i="37" s="1"/>
  <c r="C9" i="46"/>
  <c r="S229" i="37" l="1"/>
  <c r="M21" i="57"/>
  <c r="V180" i="37" s="1"/>
  <c r="J21" i="57"/>
  <c r="S180" i="37" s="1"/>
  <c r="J31" i="57"/>
  <c r="S190" i="37" s="1"/>
  <c r="E23" i="46"/>
  <c r="E47" i="37" s="1"/>
  <c r="C21" i="46"/>
  <c r="C45" i="37" s="1"/>
  <c r="E22" i="46"/>
  <c r="E46" i="37" s="1"/>
  <c r="C19" i="46"/>
  <c r="E9" i="46"/>
  <c r="S228" i="37" l="1"/>
  <c r="E21" i="46"/>
  <c r="E45" i="37" s="1"/>
  <c r="C55" i="37"/>
  <c r="E19" i="46"/>
  <c r="E55" i="37" s="1"/>
  <c r="D319" i="157"/>
  <c r="E317" i="157"/>
  <c r="C317" i="157"/>
  <c r="D296" i="157"/>
  <c r="D295" i="157"/>
  <c r="D294" i="157"/>
  <c r="E292" i="157"/>
  <c r="C292" i="157"/>
  <c r="D271" i="157"/>
  <c r="D270" i="157"/>
  <c r="D269" i="157"/>
  <c r="E267" i="157"/>
  <c r="C267" i="157"/>
  <c r="D246" i="157"/>
  <c r="D245" i="157"/>
  <c r="D244" i="157"/>
  <c r="E242" i="157"/>
  <c r="C242" i="157"/>
  <c r="D221" i="157"/>
  <c r="D220" i="157"/>
  <c r="D219" i="157"/>
  <c r="E217" i="157"/>
  <c r="C217" i="157"/>
  <c r="D196" i="157"/>
  <c r="D195" i="157"/>
  <c r="D194" i="157"/>
  <c r="E192" i="157"/>
  <c r="C192" i="157"/>
  <c r="C304" i="157" l="1"/>
  <c r="B192" i="37" s="1"/>
  <c r="C254" i="157"/>
  <c r="B156" i="37" s="1"/>
  <c r="E304" i="157"/>
  <c r="D192" i="37" s="1"/>
  <c r="E229" i="157"/>
  <c r="D144" i="37" s="1"/>
  <c r="E254" i="157"/>
  <c r="D156" i="37" s="1"/>
  <c r="E279" i="157"/>
  <c r="D168" i="37" s="1"/>
  <c r="E204" i="157"/>
  <c r="D105" i="37" s="1"/>
  <c r="D207" i="157"/>
  <c r="C108" i="37" s="1"/>
  <c r="D230" i="157"/>
  <c r="C145" i="37" s="1"/>
  <c r="D257" i="157"/>
  <c r="C159" i="37" s="1"/>
  <c r="D280" i="157"/>
  <c r="C169" i="37" s="1"/>
  <c r="D307" i="157"/>
  <c r="C195" i="37" s="1"/>
  <c r="D330" i="157"/>
  <c r="C205" i="37" s="1"/>
  <c r="D281" i="157"/>
  <c r="C170" i="37" s="1"/>
  <c r="D331" i="157"/>
  <c r="C206" i="37" s="1"/>
  <c r="D205" i="157"/>
  <c r="C106" i="37" s="1"/>
  <c r="D232" i="157"/>
  <c r="C147" i="37" s="1"/>
  <c r="D255" i="157"/>
  <c r="C157" i="37" s="1"/>
  <c r="D282" i="157"/>
  <c r="C171" i="37" s="1"/>
  <c r="D305" i="157"/>
  <c r="C193" i="37" s="1"/>
  <c r="D231" i="157"/>
  <c r="C146" i="37" s="1"/>
  <c r="D206" i="157"/>
  <c r="C107" i="37" s="1"/>
  <c r="D256" i="157"/>
  <c r="C158" i="37" s="1"/>
  <c r="D306" i="157"/>
  <c r="C194" i="37" s="1"/>
  <c r="E329" i="157"/>
  <c r="D204" i="37" s="1"/>
  <c r="E339" i="157"/>
  <c r="D214" i="37" s="1"/>
  <c r="C329" i="157"/>
  <c r="B204" i="37" s="1"/>
  <c r="C339" i="157"/>
  <c r="B214" i="37" s="1"/>
  <c r="C279" i="157"/>
  <c r="B168" i="37" s="1"/>
  <c r="C289" i="157"/>
  <c r="B178" i="37" s="1"/>
  <c r="C239" i="157"/>
  <c r="B154" i="37" s="1"/>
  <c r="C229" i="157"/>
  <c r="B144" i="37" s="1"/>
  <c r="D308" i="157"/>
  <c r="C196" i="37" s="1"/>
  <c r="F296" i="157"/>
  <c r="D283" i="157"/>
  <c r="C172" i="37" s="1"/>
  <c r="F271" i="157"/>
  <c r="F246" i="157"/>
  <c r="D258" i="157"/>
  <c r="C160" i="37" s="1"/>
  <c r="F221" i="157"/>
  <c r="D233" i="157"/>
  <c r="C148" i="37" s="1"/>
  <c r="E239" i="157"/>
  <c r="D154" i="37" s="1"/>
  <c r="C204" i="157"/>
  <c r="B105" i="37" s="1"/>
  <c r="C214" i="157"/>
  <c r="B115" i="37" s="1"/>
  <c r="F196" i="157"/>
  <c r="D208" i="157"/>
  <c r="C109" i="37" s="1"/>
  <c r="E289" i="157"/>
  <c r="D178" i="37" s="1"/>
  <c r="E264" i="157"/>
  <c r="D166" i="37" s="1"/>
  <c r="E214" i="157"/>
  <c r="D115" i="37" s="1"/>
  <c r="C314" i="157"/>
  <c r="B202" i="37" s="1"/>
  <c r="C264" i="157"/>
  <c r="B166" i="37" s="1"/>
  <c r="F193" i="157"/>
  <c r="F218" i="157"/>
  <c r="F319" i="157"/>
  <c r="F194" i="157"/>
  <c r="F219" i="157"/>
  <c r="F268" i="157"/>
  <c r="F293" i="157"/>
  <c r="F195" i="157"/>
  <c r="F243" i="157"/>
  <c r="F269" i="157"/>
  <c r="F294" i="157"/>
  <c r="F244" i="157"/>
  <c r="F270" i="157"/>
  <c r="F295" i="157"/>
  <c r="D317" i="157"/>
  <c r="F318" i="157"/>
  <c r="D292" i="157"/>
  <c r="D267" i="157"/>
  <c r="D242" i="157"/>
  <c r="D217" i="157"/>
  <c r="F220" i="157"/>
  <c r="D192" i="157"/>
  <c r="D229" i="157" l="1"/>
  <c r="C144" i="37" s="1"/>
  <c r="F207" i="157"/>
  <c r="E108" i="37" s="1"/>
  <c r="F206" i="157"/>
  <c r="E107" i="37" s="1"/>
  <c r="F205" i="157"/>
  <c r="E106" i="37" s="1"/>
  <c r="F283" i="157"/>
  <c r="E172" i="37" s="1"/>
  <c r="F306" i="157"/>
  <c r="E194" i="37" s="1"/>
  <c r="F305" i="157"/>
  <c r="E193" i="37" s="1"/>
  <c r="F331" i="157"/>
  <c r="E206" i="37" s="1"/>
  <c r="F233" i="157"/>
  <c r="E148" i="37" s="1"/>
  <c r="F256" i="157"/>
  <c r="E158" i="37" s="1"/>
  <c r="D254" i="157"/>
  <c r="C156" i="37" s="1"/>
  <c r="D279" i="157"/>
  <c r="C168" i="37" s="1"/>
  <c r="F307" i="157"/>
  <c r="E195" i="37" s="1"/>
  <c r="F281" i="157"/>
  <c r="E170" i="37" s="1"/>
  <c r="F280" i="157"/>
  <c r="E169" i="37" s="1"/>
  <c r="E159" i="37"/>
  <c r="D234" i="157"/>
  <c r="C149" i="37" s="1"/>
  <c r="F308" i="157"/>
  <c r="E196" i="37" s="1"/>
  <c r="F330" i="157"/>
  <c r="E205" i="37" s="1"/>
  <c r="D204" i="157"/>
  <c r="C105" i="37" s="1"/>
  <c r="F232" i="157"/>
  <c r="E147" i="37" s="1"/>
  <c r="D304" i="157"/>
  <c r="C192" i="37" s="1"/>
  <c r="F282" i="157"/>
  <c r="E171" i="37" s="1"/>
  <c r="F255" i="157"/>
  <c r="E157" i="37" s="1"/>
  <c r="F231" i="157"/>
  <c r="E146" i="37" s="1"/>
  <c r="F230" i="157"/>
  <c r="E145" i="37" s="1"/>
  <c r="F208" i="157"/>
  <c r="E109" i="37" s="1"/>
  <c r="F258" i="157"/>
  <c r="E160" i="37" s="1"/>
  <c r="D329" i="157"/>
  <c r="C204" i="37" s="1"/>
  <c r="E314" i="157"/>
  <c r="D202" i="37" s="1"/>
  <c r="F222" i="157"/>
  <c r="D314" i="157"/>
  <c r="C202" i="37" s="1"/>
  <c r="F317" i="157"/>
  <c r="F292" i="157"/>
  <c r="F267" i="157"/>
  <c r="F242" i="157"/>
  <c r="F217" i="157"/>
  <c r="F192" i="157"/>
  <c r="D170" i="157"/>
  <c r="D169" i="157"/>
  <c r="E167" i="157"/>
  <c r="C167" i="157"/>
  <c r="E158" i="157"/>
  <c r="D73" i="37" s="1"/>
  <c r="C158" i="157"/>
  <c r="B73" i="37" s="1"/>
  <c r="E157" i="157"/>
  <c r="D72" i="37" s="1"/>
  <c r="C157" i="157"/>
  <c r="B72" i="37" s="1"/>
  <c r="E156" i="157"/>
  <c r="D71" i="37" s="1"/>
  <c r="C156" i="157"/>
  <c r="B71" i="37" s="1"/>
  <c r="E155" i="157"/>
  <c r="D70" i="37" s="1"/>
  <c r="C155" i="157"/>
  <c r="B70" i="37" s="1"/>
  <c r="D148" i="157"/>
  <c r="E146" i="157"/>
  <c r="C146" i="157"/>
  <c r="D137" i="157"/>
  <c r="D136" i="157"/>
  <c r="D135" i="157"/>
  <c r="E133" i="157"/>
  <c r="C133" i="157"/>
  <c r="F204" i="157" l="1"/>
  <c r="E105" i="37" s="1"/>
  <c r="F304" i="157"/>
  <c r="E192" i="37" s="1"/>
  <c r="D180" i="157"/>
  <c r="C82" i="37" s="1"/>
  <c r="F229" i="157"/>
  <c r="E144" i="37" s="1"/>
  <c r="F329" i="157"/>
  <c r="E204" i="37" s="1"/>
  <c r="F137" i="157"/>
  <c r="D181" i="157"/>
  <c r="C83" i="37" s="1"/>
  <c r="F254" i="157"/>
  <c r="E156" i="37" s="1"/>
  <c r="D182" i="157"/>
  <c r="C84" i="37" s="1"/>
  <c r="F279" i="157"/>
  <c r="E168" i="37" s="1"/>
  <c r="F234" i="157"/>
  <c r="E149" i="37" s="1"/>
  <c r="C179" i="157"/>
  <c r="B81" i="37" s="1"/>
  <c r="F339" i="157"/>
  <c r="E214" i="37" s="1"/>
  <c r="D339" i="157"/>
  <c r="C214" i="37" s="1"/>
  <c r="F314" i="157"/>
  <c r="E202" i="37" s="1"/>
  <c r="F289" i="157"/>
  <c r="E178" i="37" s="1"/>
  <c r="D289" i="157"/>
  <c r="C178" i="37" s="1"/>
  <c r="F264" i="157"/>
  <c r="E166" i="37" s="1"/>
  <c r="D264" i="157"/>
  <c r="C166" i="37" s="1"/>
  <c r="F239" i="157"/>
  <c r="E154" i="37" s="1"/>
  <c r="D239" i="157"/>
  <c r="C154" i="37" s="1"/>
  <c r="E179" i="157"/>
  <c r="D81" i="37" s="1"/>
  <c r="C164" i="157"/>
  <c r="B79" i="37" s="1"/>
  <c r="F214" i="157"/>
  <c r="E115" i="37" s="1"/>
  <c r="D214" i="157"/>
  <c r="C115" i="37" s="1"/>
  <c r="E189" i="157"/>
  <c r="D91" i="37" s="1"/>
  <c r="E164" i="157"/>
  <c r="D79" i="37" s="1"/>
  <c r="E154" i="157"/>
  <c r="D69" i="37" s="1"/>
  <c r="F136" i="157"/>
  <c r="F169" i="157"/>
  <c r="D158" i="157"/>
  <c r="C73" i="37" s="1"/>
  <c r="F170" i="157"/>
  <c r="F134" i="157"/>
  <c r="F147" i="157"/>
  <c r="F135" i="157"/>
  <c r="F148" i="157"/>
  <c r="F168" i="157"/>
  <c r="D167" i="157"/>
  <c r="C154" i="157"/>
  <c r="B69" i="37" s="1"/>
  <c r="D156" i="157"/>
  <c r="C71" i="37" s="1"/>
  <c r="D157" i="157"/>
  <c r="C72" i="37" s="1"/>
  <c r="D155" i="157"/>
  <c r="C70" i="37" s="1"/>
  <c r="D146" i="157"/>
  <c r="D133" i="157"/>
  <c r="D179" i="157" l="1"/>
  <c r="C81" i="37" s="1"/>
  <c r="F180" i="157"/>
  <c r="E82" i="37" s="1"/>
  <c r="F182" i="157"/>
  <c r="E84" i="37" s="1"/>
  <c r="F181" i="157"/>
  <c r="E83" i="37" s="1"/>
  <c r="F138" i="157"/>
  <c r="D159" i="157"/>
  <c r="C74" i="37" s="1"/>
  <c r="F158" i="157"/>
  <c r="E73" i="37" s="1"/>
  <c r="F167" i="157"/>
  <c r="F155" i="157"/>
  <c r="E70" i="37" s="1"/>
  <c r="F157" i="157"/>
  <c r="E72" i="37" s="1"/>
  <c r="F156" i="157"/>
  <c r="E71" i="37" s="1"/>
  <c r="D154" i="157"/>
  <c r="C69" i="37" s="1"/>
  <c r="F146" i="157"/>
  <c r="F133" i="157"/>
  <c r="F159" i="157" l="1"/>
  <c r="E74" i="37" s="1"/>
  <c r="F179" i="157"/>
  <c r="E81" i="37" s="1"/>
  <c r="D164" i="157"/>
  <c r="C79" i="37" s="1"/>
  <c r="F164" i="157"/>
  <c r="E79" i="37" s="1"/>
  <c r="F154" i="157"/>
  <c r="E69" i="37" s="1"/>
  <c r="E124" i="157" l="1"/>
  <c r="D37" i="37" s="1"/>
  <c r="C124" i="157"/>
  <c r="B37" i="37" s="1"/>
  <c r="E123" i="157"/>
  <c r="D36" i="37" s="1"/>
  <c r="C123" i="157"/>
  <c r="B36" i="37" s="1"/>
  <c r="E122" i="157"/>
  <c r="D35" i="37" s="1"/>
  <c r="C122" i="157"/>
  <c r="B35" i="37" s="1"/>
  <c r="E121" i="157"/>
  <c r="D34" i="37" s="1"/>
  <c r="C121" i="157"/>
  <c r="B34" i="37" s="1"/>
  <c r="E108" i="157"/>
  <c r="C108" i="157"/>
  <c r="D112" i="157"/>
  <c r="D111" i="157"/>
  <c r="D110" i="157"/>
  <c r="F112" i="157" l="1"/>
  <c r="C130" i="157"/>
  <c r="B43" i="37" s="1"/>
  <c r="E120" i="157"/>
  <c r="D33" i="37" s="1"/>
  <c r="E130" i="157"/>
  <c r="D43" i="37" s="1"/>
  <c r="F111" i="157"/>
  <c r="D124" i="157"/>
  <c r="C37" i="37" s="1"/>
  <c r="F109" i="157"/>
  <c r="C120" i="157"/>
  <c r="B33" i="37" s="1"/>
  <c r="F110" i="157"/>
  <c r="D121" i="157"/>
  <c r="C34" i="37" s="1"/>
  <c r="D123" i="157"/>
  <c r="C36" i="37" s="1"/>
  <c r="D122" i="157"/>
  <c r="C35" i="37" s="1"/>
  <c r="D108" i="157"/>
  <c r="F130" i="157" l="1"/>
  <c r="E43" i="37" s="1"/>
  <c r="D130" i="157"/>
  <c r="C43" i="37" s="1"/>
  <c r="D120" i="157"/>
  <c r="F122" i="157"/>
  <c r="E35" i="37" s="1"/>
  <c r="F123" i="157"/>
  <c r="E36" i="37" s="1"/>
  <c r="F121" i="157"/>
  <c r="E34" i="37" s="1"/>
  <c r="F108" i="157"/>
  <c r="F120" i="157" l="1"/>
  <c r="E33" i="37" s="1"/>
  <c r="C33" i="37"/>
  <c r="D86" i="157"/>
  <c r="E84" i="157"/>
  <c r="C84" i="157"/>
  <c r="D79" i="157"/>
  <c r="D74" i="157"/>
  <c r="D65" i="157"/>
  <c r="E63" i="157"/>
  <c r="C63" i="157"/>
  <c r="D58" i="157"/>
  <c r="E99" i="157"/>
  <c r="D56" i="157"/>
  <c r="D55" i="157"/>
  <c r="E54" i="157"/>
  <c r="C54" i="157"/>
  <c r="E45" i="157"/>
  <c r="D47" i="157"/>
  <c r="C45" i="157"/>
  <c r="D38" i="157"/>
  <c r="E36" i="157"/>
  <c r="D27" i="157"/>
  <c r="D26" i="157"/>
  <c r="D25" i="157"/>
  <c r="E23" i="157"/>
  <c r="C23" i="157"/>
  <c r="E10" i="157"/>
  <c r="C10" i="157"/>
  <c r="D18" i="157"/>
  <c r="D15" i="157" s="1"/>
  <c r="D14" i="157"/>
  <c r="D13" i="157"/>
  <c r="O23" i="157" l="1"/>
  <c r="O63" i="157"/>
  <c r="P23" i="157"/>
  <c r="P63" i="157"/>
  <c r="D76" i="157"/>
  <c r="D102" i="157"/>
  <c r="F58" i="157"/>
  <c r="D72" i="157"/>
  <c r="D26" i="37"/>
  <c r="C94" i="157"/>
  <c r="B21" i="37" s="1"/>
  <c r="E94" i="157"/>
  <c r="D97" i="157"/>
  <c r="D98" i="157"/>
  <c r="D96" i="157"/>
  <c r="D95" i="157"/>
  <c r="F79" i="157"/>
  <c r="F18" i="157"/>
  <c r="F11" i="157"/>
  <c r="F64" i="157"/>
  <c r="F74" i="157"/>
  <c r="F12" i="157"/>
  <c r="F27" i="157"/>
  <c r="F65" i="157"/>
  <c r="F13" i="157"/>
  <c r="F24" i="157"/>
  <c r="F37" i="157"/>
  <c r="F46" i="157"/>
  <c r="F55" i="157"/>
  <c r="F14" i="157"/>
  <c r="F25" i="157"/>
  <c r="F38" i="157"/>
  <c r="F47" i="157"/>
  <c r="F56" i="157"/>
  <c r="F73" i="157"/>
  <c r="F86" i="157"/>
  <c r="D84" i="157"/>
  <c r="F85" i="157"/>
  <c r="D63" i="157"/>
  <c r="D54" i="157"/>
  <c r="D57" i="157"/>
  <c r="D45" i="157"/>
  <c r="D36" i="157"/>
  <c r="D23" i="157"/>
  <c r="D10" i="157"/>
  <c r="F15" i="157" l="1"/>
  <c r="F57" i="157"/>
  <c r="F72" i="157"/>
  <c r="C23" i="37"/>
  <c r="F96" i="157"/>
  <c r="E23" i="37" s="1"/>
  <c r="C25" i="37"/>
  <c r="F98" i="157"/>
  <c r="E25" i="37" s="1"/>
  <c r="C22" i="37"/>
  <c r="F95" i="157"/>
  <c r="E22" i="37" s="1"/>
  <c r="C24" i="37"/>
  <c r="F97" i="157"/>
  <c r="E24" i="37" s="1"/>
  <c r="C29" i="37"/>
  <c r="F102" i="157"/>
  <c r="E29" i="37" s="1"/>
  <c r="D21" i="37"/>
  <c r="E104" i="157"/>
  <c r="D31" i="37" s="1"/>
  <c r="C104" i="157"/>
  <c r="B31" i="37" s="1"/>
  <c r="D94" i="157"/>
  <c r="C21" i="37" s="1"/>
  <c r="F76" i="157"/>
  <c r="F28" i="157"/>
  <c r="F84" i="157"/>
  <c r="F63" i="157"/>
  <c r="F54" i="157"/>
  <c r="F45" i="157"/>
  <c r="F36" i="157"/>
  <c r="F23" i="157"/>
  <c r="F10" i="157"/>
  <c r="F94" i="157" l="1"/>
  <c r="E21" i="37" s="1"/>
  <c r="D104" i="157"/>
  <c r="C31" i="37" s="1"/>
  <c r="E31" i="37"/>
  <c r="B224" i="37" l="1"/>
  <c r="F348" i="156"/>
  <c r="D220" i="37" s="1"/>
  <c r="D348" i="156"/>
  <c r="B220" i="37" s="1"/>
  <c r="F347" i="156"/>
  <c r="D219" i="37" s="1"/>
  <c r="D347" i="156"/>
  <c r="B219" i="37" s="1"/>
  <c r="F346" i="156"/>
  <c r="D218" i="37" s="1"/>
  <c r="D346" i="156"/>
  <c r="B218" i="37" s="1"/>
  <c r="F345" i="156"/>
  <c r="D345" i="156"/>
  <c r="B217" i="37" s="1"/>
  <c r="D217" i="37" l="1"/>
  <c r="G336" i="156"/>
  <c r="F332" i="156"/>
  <c r="G333" i="156" l="1"/>
  <c r="D349" i="156"/>
  <c r="B221" i="37" s="1"/>
  <c r="G335" i="156"/>
  <c r="F349" i="156"/>
  <c r="D221" i="37" s="1"/>
  <c r="G334" i="156"/>
  <c r="G332" i="156" l="1"/>
  <c r="F320" i="156" l="1"/>
  <c r="F315" i="156"/>
  <c r="D140" i="37" s="1"/>
  <c r="B140" i="37"/>
  <c r="F311" i="156"/>
  <c r="D136" i="37" s="1"/>
  <c r="D311" i="156"/>
  <c r="B136" i="37" s="1"/>
  <c r="F310" i="156"/>
  <c r="D135" i="37" s="1"/>
  <c r="D310" i="156"/>
  <c r="B135" i="37" s="1"/>
  <c r="F309" i="156"/>
  <c r="D134" i="37" s="1"/>
  <c r="D309" i="156"/>
  <c r="B134" i="37" s="1"/>
  <c r="F308" i="156"/>
  <c r="D308" i="156"/>
  <c r="B133" i="37" s="1"/>
  <c r="D354" i="156" l="1"/>
  <c r="F354" i="156"/>
  <c r="D226" i="37" s="1"/>
  <c r="D133" i="37"/>
  <c r="F344" i="156"/>
  <c r="D216" i="37" s="1"/>
  <c r="G324" i="156"/>
  <c r="G321" i="156"/>
  <c r="G322" i="156"/>
  <c r="C224" i="37"/>
  <c r="D344" i="156"/>
  <c r="B216" i="37" s="1"/>
  <c r="C218" i="37" l="1"/>
  <c r="G346" i="156"/>
  <c r="E218" i="37" s="1"/>
  <c r="C217" i="37"/>
  <c r="G345" i="156"/>
  <c r="E217" i="37" s="1"/>
  <c r="C219" i="37"/>
  <c r="G347" i="156"/>
  <c r="E219" i="37" s="1"/>
  <c r="C216" i="37"/>
  <c r="G344" i="156"/>
  <c r="E216" i="37" s="1"/>
  <c r="C220" i="37"/>
  <c r="G348" i="156"/>
  <c r="E220" i="37" s="1"/>
  <c r="B226" i="37"/>
  <c r="E224" i="37"/>
  <c r="G320" i="156"/>
  <c r="C221" i="37" l="1"/>
  <c r="G349" i="156"/>
  <c r="E221" i="37" s="1"/>
  <c r="G354" i="156"/>
  <c r="C226" i="37"/>
  <c r="F291" i="156" l="1"/>
  <c r="D128" i="37" s="1"/>
  <c r="D291" i="156"/>
  <c r="B128" i="37" s="1"/>
  <c r="F285" i="156"/>
  <c r="D122" i="37" s="1"/>
  <c r="D285" i="156"/>
  <c r="B122" i="37" s="1"/>
  <c r="F284" i="156"/>
  <c r="D121" i="37" s="1"/>
  <c r="D284" i="156"/>
  <c r="B121" i="37" s="1"/>
  <c r="F283" i="156"/>
  <c r="D120" i="37" s="1"/>
  <c r="D283" i="156"/>
  <c r="B120" i="37" s="1"/>
  <c r="F281" i="156"/>
  <c r="D118" i="37" s="1"/>
  <c r="D281" i="156"/>
  <c r="B118" i="37" s="1"/>
  <c r="F260" i="156"/>
  <c r="D101" i="37" s="1"/>
  <c r="D260" i="156"/>
  <c r="B101" i="37" s="1"/>
  <c r="F256" i="156"/>
  <c r="D97" i="37" s="1"/>
  <c r="D256" i="156"/>
  <c r="B97" i="37" s="1"/>
  <c r="F255" i="156"/>
  <c r="D96" i="37" s="1"/>
  <c r="D255" i="156"/>
  <c r="B96" i="37" s="1"/>
  <c r="F254" i="156"/>
  <c r="D95" i="37" s="1"/>
  <c r="D254" i="156"/>
  <c r="B95" i="37" s="1"/>
  <c r="F253" i="156"/>
  <c r="D253" i="156"/>
  <c r="B94" i="37" s="1"/>
  <c r="F235" i="156"/>
  <c r="D65" i="37" s="1"/>
  <c r="D235" i="156"/>
  <c r="B65" i="37" s="1"/>
  <c r="F231" i="156"/>
  <c r="D61" i="37" s="1"/>
  <c r="D231" i="156"/>
  <c r="B61" i="37" s="1"/>
  <c r="F230" i="156"/>
  <c r="D60" i="37" s="1"/>
  <c r="D230" i="156"/>
  <c r="B60" i="37" s="1"/>
  <c r="F229" i="156"/>
  <c r="D59" i="37" s="1"/>
  <c r="D229" i="156"/>
  <c r="B59" i="37" s="1"/>
  <c r="F228" i="156"/>
  <c r="D228" i="156"/>
  <c r="B58" i="37" s="1"/>
  <c r="D239" i="37" l="1"/>
  <c r="D94" i="37"/>
  <c r="D58" i="37"/>
  <c r="B239" i="37"/>
  <c r="G299" i="156"/>
  <c r="F295" i="156"/>
  <c r="D295" i="156"/>
  <c r="F240" i="156"/>
  <c r="D240" i="156"/>
  <c r="B142" i="37" l="1"/>
  <c r="F252" i="156"/>
  <c r="D93" i="37" s="1"/>
  <c r="F262" i="156"/>
  <c r="D103" i="37" s="1"/>
  <c r="F307" i="156"/>
  <c r="D132" i="37" s="1"/>
  <c r="F317" i="156"/>
  <c r="D142" i="37" s="1"/>
  <c r="F280" i="156"/>
  <c r="D117" i="37" s="1"/>
  <c r="D252" i="156"/>
  <c r="B93" i="37" s="1"/>
  <c r="D262" i="156"/>
  <c r="B103" i="37" s="1"/>
  <c r="F312" i="156"/>
  <c r="D137" i="37" s="1"/>
  <c r="F287" i="156"/>
  <c r="D124" i="37" s="1"/>
  <c r="F257" i="156"/>
  <c r="D98" i="37" s="1"/>
  <c r="D287" i="156"/>
  <c r="B124" i="37" s="1"/>
  <c r="D257" i="156"/>
  <c r="B98" i="37" s="1"/>
  <c r="C140" i="37"/>
  <c r="D280" i="156"/>
  <c r="B117" i="37" s="1"/>
  <c r="D307" i="156"/>
  <c r="B132" i="37" s="1"/>
  <c r="D312" i="156"/>
  <c r="B137" i="37" s="1"/>
  <c r="C136" i="37"/>
  <c r="G298" i="156"/>
  <c r="C135" i="37"/>
  <c r="G296" i="156"/>
  <c r="C133" i="37"/>
  <c r="G297" i="156"/>
  <c r="C134" i="37"/>
  <c r="G269" i="156"/>
  <c r="G270" i="156"/>
  <c r="G266" i="156"/>
  <c r="G244" i="156"/>
  <c r="C97" i="37"/>
  <c r="G242" i="156"/>
  <c r="C95" i="37"/>
  <c r="G260" i="156"/>
  <c r="E101" i="37" s="1"/>
  <c r="C101" i="37"/>
  <c r="G241" i="156"/>
  <c r="C94" i="37"/>
  <c r="G243" i="156"/>
  <c r="C96" i="37"/>
  <c r="G311" i="156"/>
  <c r="E136" i="37" s="1"/>
  <c r="G315" i="156"/>
  <c r="E140" i="37" s="1"/>
  <c r="G268" i="156"/>
  <c r="G283" i="156" l="1"/>
  <c r="E120" i="37" s="1"/>
  <c r="G255" i="156"/>
  <c r="E96" i="37" s="1"/>
  <c r="G256" i="156"/>
  <c r="E97" i="37" s="1"/>
  <c r="G281" i="156"/>
  <c r="E118" i="37" s="1"/>
  <c r="G310" i="156"/>
  <c r="E135" i="37" s="1"/>
  <c r="G254" i="156"/>
  <c r="E95" i="37" s="1"/>
  <c r="G285" i="156"/>
  <c r="E122" i="37" s="1"/>
  <c r="G309" i="156"/>
  <c r="E134" i="37" s="1"/>
  <c r="G253" i="156"/>
  <c r="E94" i="37" s="1"/>
  <c r="G284" i="156"/>
  <c r="E121" i="37" s="1"/>
  <c r="G308" i="156"/>
  <c r="E133" i="37" s="1"/>
  <c r="G317" i="156"/>
  <c r="E142" i="37" s="1"/>
  <c r="C142" i="37"/>
  <c r="G291" i="156"/>
  <c r="E128" i="37" s="1"/>
  <c r="G287" i="156"/>
  <c r="E124" i="37" s="1"/>
  <c r="G262" i="156"/>
  <c r="E103" i="37" s="1"/>
  <c r="C103" i="37"/>
  <c r="C98" i="37"/>
  <c r="C137" i="37"/>
  <c r="C93" i="37"/>
  <c r="G295" i="156"/>
  <c r="C132" i="37"/>
  <c r="G312" i="156"/>
  <c r="E137" i="37" s="1"/>
  <c r="G265" i="156"/>
  <c r="G257" i="156"/>
  <c r="E98" i="37" s="1"/>
  <c r="G240" i="156"/>
  <c r="G252" i="156" l="1"/>
  <c r="E93" i="37" s="1"/>
  <c r="G307" i="156"/>
  <c r="E132" i="37" s="1"/>
  <c r="G280" i="156"/>
  <c r="E117" i="37" s="1"/>
  <c r="F214" i="156"/>
  <c r="D214" i="156"/>
  <c r="G219" i="156" l="1"/>
  <c r="C59" i="37"/>
  <c r="C65" i="37"/>
  <c r="C60" i="37"/>
  <c r="C61" i="37"/>
  <c r="C58" i="37"/>
  <c r="D227" i="156"/>
  <c r="B57" i="37" s="1"/>
  <c r="F227" i="156"/>
  <c r="D57" i="37" s="1"/>
  <c r="D232" i="156"/>
  <c r="F232" i="156"/>
  <c r="D62" i="37" s="1"/>
  <c r="G218" i="156"/>
  <c r="G215" i="156"/>
  <c r="G216" i="156"/>
  <c r="G217" i="156"/>
  <c r="B62" i="37" l="1"/>
  <c r="C62" i="37"/>
  <c r="C57" i="37"/>
  <c r="G230" i="156"/>
  <c r="E60" i="37" s="1"/>
  <c r="G235" i="156"/>
  <c r="E65" i="37" s="1"/>
  <c r="G231" i="156"/>
  <c r="E61" i="37" s="1"/>
  <c r="G229" i="156"/>
  <c r="E59" i="37" s="1"/>
  <c r="G228" i="156"/>
  <c r="E58" i="37" s="1"/>
  <c r="G214" i="156"/>
  <c r="G232" i="156" l="1"/>
  <c r="E62" i="37" s="1"/>
  <c r="G227" i="156"/>
  <c r="E57" i="37" s="1"/>
  <c r="B12" i="37" l="1"/>
  <c r="B233" i="37" s="1"/>
  <c r="B11" i="37"/>
  <c r="B232" i="37" s="1"/>
  <c r="B10" i="37"/>
  <c r="B231" i="37" s="1"/>
  <c r="B9" i="37"/>
  <c r="B229" i="37" s="1"/>
  <c r="D12" i="37" l="1"/>
  <c r="D233" i="37" s="1"/>
  <c r="D11" i="37"/>
  <c r="D232" i="37" s="1"/>
  <c r="D10" i="37"/>
  <c r="D231" i="37" s="1"/>
  <c r="D9" i="37"/>
  <c r="D229" i="37" l="1"/>
  <c r="F191" i="156"/>
  <c r="D191" i="156"/>
  <c r="F182" i="156"/>
  <c r="D182" i="156"/>
  <c r="G183" i="156" l="1"/>
  <c r="G184" i="156"/>
  <c r="G193" i="156"/>
  <c r="G192" i="156"/>
  <c r="G191" i="156" l="1"/>
  <c r="G182" i="156"/>
  <c r="F171" i="156" l="1"/>
  <c r="D171" i="156"/>
  <c r="F149" i="156"/>
  <c r="D149" i="156"/>
  <c r="D143" i="156"/>
  <c r="D140" i="156"/>
  <c r="F131" i="156"/>
  <c r="D131" i="156"/>
  <c r="D205" i="156" l="1"/>
  <c r="B13" i="37" s="1"/>
  <c r="B235" i="37" s="1"/>
  <c r="G135" i="156"/>
  <c r="G150" i="156"/>
  <c r="G153" i="156"/>
  <c r="G132" i="156"/>
  <c r="G151" i="156"/>
  <c r="G172" i="156"/>
  <c r="G133" i="156"/>
  <c r="G144" i="156"/>
  <c r="G173" i="156"/>
  <c r="F122" i="156"/>
  <c r="D122" i="156"/>
  <c r="D113" i="156"/>
  <c r="F100" i="156"/>
  <c r="D100" i="156"/>
  <c r="G95" i="156"/>
  <c r="D91" i="156"/>
  <c r="F78" i="156"/>
  <c r="D78" i="156"/>
  <c r="F65" i="156"/>
  <c r="D65" i="156"/>
  <c r="G69" i="156"/>
  <c r="D56" i="156"/>
  <c r="G49" i="156"/>
  <c r="F29" i="156"/>
  <c r="F23" i="156"/>
  <c r="G24" i="156"/>
  <c r="G22" i="156"/>
  <c r="G21" i="156"/>
  <c r="F20" i="156"/>
  <c r="F200" i="156" l="1"/>
  <c r="D200" i="156"/>
  <c r="F205" i="156"/>
  <c r="G48" i="156"/>
  <c r="G94" i="156"/>
  <c r="B18" i="37"/>
  <c r="G33" i="156"/>
  <c r="G32" i="156"/>
  <c r="G134" i="156"/>
  <c r="G126" i="156"/>
  <c r="G125" i="156"/>
  <c r="G105" i="156"/>
  <c r="B8" i="37"/>
  <c r="D18" i="37"/>
  <c r="G31" i="156"/>
  <c r="G57" i="156"/>
  <c r="G68" i="156"/>
  <c r="G81" i="156"/>
  <c r="G92" i="156"/>
  <c r="G104" i="156"/>
  <c r="G115" i="156"/>
  <c r="G143" i="156"/>
  <c r="G39" i="156"/>
  <c r="G58" i="156"/>
  <c r="G82" i="156"/>
  <c r="G101" i="156"/>
  <c r="G140" i="156"/>
  <c r="G171" i="156"/>
  <c r="G40" i="156"/>
  <c r="G66" i="156"/>
  <c r="G102" i="156"/>
  <c r="G123" i="156"/>
  <c r="G152" i="156"/>
  <c r="G30" i="156"/>
  <c r="G80" i="156"/>
  <c r="G114" i="156"/>
  <c r="G124" i="156"/>
  <c r="G149" i="156"/>
  <c r="G131" i="156"/>
  <c r="G79" i="156"/>
  <c r="G67" i="156"/>
  <c r="G23" i="156"/>
  <c r="G20" i="156"/>
  <c r="B228" i="37" l="1"/>
  <c r="C11" i="37"/>
  <c r="C232" i="37" s="1"/>
  <c r="G203" i="156"/>
  <c r="E11" i="37" s="1"/>
  <c r="C12" i="37"/>
  <c r="C233" i="37" s="1"/>
  <c r="G204" i="156"/>
  <c r="E12" i="37" s="1"/>
  <c r="C16" i="37"/>
  <c r="G208" i="156"/>
  <c r="C14" i="37"/>
  <c r="G206" i="156"/>
  <c r="E14" i="37" s="1"/>
  <c r="D13" i="37"/>
  <c r="D235" i="37" s="1"/>
  <c r="C13" i="37"/>
  <c r="G47" i="156"/>
  <c r="G113" i="156"/>
  <c r="G56" i="156"/>
  <c r="G38" i="156"/>
  <c r="G91" i="156"/>
  <c r="G78" i="156"/>
  <c r="G122" i="156"/>
  <c r="G100" i="156"/>
  <c r="G65" i="156"/>
  <c r="G29" i="156"/>
  <c r="C239" i="37" l="1"/>
  <c r="G205" i="156"/>
  <c r="E13" i="37" s="1"/>
  <c r="D8" i="37"/>
  <c r="G13" i="156"/>
  <c r="G12" i="156"/>
  <c r="D228" i="37" l="1"/>
  <c r="E232" i="37"/>
  <c r="E239" i="37"/>
  <c r="E233" i="37"/>
  <c r="G11" i="156"/>
  <c r="E16" i="37" l="1"/>
  <c r="E67" i="37" l="1"/>
  <c r="G160" i="156"/>
  <c r="G159" i="156"/>
  <c r="C10" i="37" l="1"/>
  <c r="C231" i="37" s="1"/>
  <c r="G202" i="156"/>
  <c r="E10" i="37" s="1"/>
  <c r="C9" i="37"/>
  <c r="C229" i="37" s="1"/>
  <c r="G201" i="156"/>
  <c r="E9" i="37" s="1"/>
  <c r="E18" i="37"/>
  <c r="C18" i="37"/>
  <c r="C8" i="37"/>
  <c r="C228" i="37" s="1"/>
  <c r="G158" i="156"/>
  <c r="G200" i="156" l="1"/>
  <c r="E8" i="37" s="1"/>
  <c r="E231" i="37" l="1"/>
  <c r="E229" i="37"/>
  <c r="E228" i="37"/>
  <c r="E226" i="37"/>
  <c r="C189" i="157" l="1"/>
  <c r="B91" i="37" s="1"/>
  <c r="F172" i="157" l="1"/>
  <c r="D184" i="157"/>
  <c r="C86" i="37" s="1"/>
  <c r="F184" i="157" l="1"/>
  <c r="E86" i="37" s="1"/>
  <c r="F189" i="157"/>
  <c r="E91" i="37" s="1"/>
  <c r="D189" i="157"/>
  <c r="C91" i="37" s="1"/>
  <c r="J122" i="156" l="1"/>
  <c r="J128" i="156" s="1"/>
  <c r="O122" i="156" l="1"/>
  <c r="O128" i="156" l="1"/>
  <c r="M9" i="37" l="1"/>
  <c r="M229" i="37" s="1"/>
  <c r="M10" i="37"/>
  <c r="M231" i="37" s="1"/>
  <c r="O92" i="156"/>
  <c r="M8" i="37" l="1"/>
  <c r="O93" i="156"/>
  <c r="J91" i="156"/>
  <c r="O95" i="156"/>
  <c r="J94" i="156"/>
  <c r="J205" i="156" s="1"/>
  <c r="J97" i="156" l="1"/>
  <c r="J200" i="156"/>
  <c r="M228" i="37"/>
  <c r="L94" i="156"/>
  <c r="L97" i="156" s="1"/>
  <c r="O91" i="156"/>
  <c r="Q9" i="37"/>
  <c r="Q229" i="37" s="1"/>
  <c r="O201" i="156"/>
  <c r="V9" i="37" s="1"/>
  <c r="Q10" i="37"/>
  <c r="Q231" i="37" s="1"/>
  <c r="O202" i="156"/>
  <c r="V10" i="37" s="1"/>
  <c r="O94" i="156"/>
  <c r="O200" i="156" l="1"/>
  <c r="V8" i="37" s="1"/>
  <c r="Q8" i="37"/>
  <c r="Q228" i="37" s="1"/>
  <c r="O97" i="156"/>
  <c r="V231" i="37" l="1"/>
  <c r="M14" i="37" l="1"/>
  <c r="M236" i="37" s="1"/>
  <c r="M13" i="37" l="1"/>
  <c r="M235" i="37" s="1"/>
  <c r="L164" i="156"/>
  <c r="L206" i="156" s="1"/>
  <c r="O164" i="156"/>
  <c r="M18" i="37" l="1"/>
  <c r="M227" i="37" s="1"/>
  <c r="L163" i="156"/>
  <c r="O205" i="156"/>
  <c r="V13" i="37" s="1"/>
  <c r="O163" i="156"/>
  <c r="S14" i="37"/>
  <c r="S236" i="37" s="1"/>
  <c r="Q14" i="37"/>
  <c r="Q236" i="37" s="1"/>
  <c r="O206" i="156"/>
  <c r="V14" i="37" s="1"/>
  <c r="L205" i="156" l="1"/>
  <c r="S13" i="37" s="1"/>
  <c r="S235" i="37" s="1"/>
  <c r="L168" i="156"/>
  <c r="O168" i="156"/>
  <c r="J210" i="156"/>
  <c r="Q18" i="37" s="1"/>
  <c r="Q227" i="37" s="1"/>
  <c r="Q13" i="37"/>
  <c r="Q235" i="37" s="1"/>
  <c r="V236" i="37"/>
  <c r="K22" i="46"/>
  <c r="T46" i="37" s="1"/>
  <c r="T229" i="37" s="1"/>
  <c r="I22" i="46"/>
  <c r="R46" i="37" s="1"/>
  <c r="R229" i="37" s="1"/>
  <c r="K9" i="46"/>
  <c r="K19" i="46" s="1"/>
  <c r="M10" i="46"/>
  <c r="I9" i="46"/>
  <c r="I19" i="46" s="1"/>
  <c r="V235" i="37" l="1"/>
  <c r="K21" i="46"/>
  <c r="T45" i="37" s="1"/>
  <c r="I21" i="46"/>
  <c r="R45" i="37" s="1"/>
  <c r="M22" i="46"/>
  <c r="V46" i="37" s="1"/>
  <c r="K31" i="46"/>
  <c r="T55" i="37" s="1"/>
  <c r="V229" i="37"/>
  <c r="M9" i="46"/>
  <c r="T228" i="37" l="1"/>
  <c r="R228" i="37"/>
  <c r="M21" i="46"/>
  <c r="V45" i="37" s="1"/>
  <c r="M19" i="46"/>
  <c r="M31" i="46" s="1"/>
  <c r="V55" i="37" s="1"/>
  <c r="I31" i="46"/>
  <c r="R55" i="37" s="1"/>
  <c r="V228" i="37" l="1"/>
  <c r="F49" i="157" l="1"/>
  <c r="D100" i="157"/>
  <c r="F100" i="157" s="1"/>
  <c r="E27" i="37" s="1"/>
  <c r="D48" i="157"/>
  <c r="D99" i="157" s="1"/>
  <c r="F99" i="157" s="1"/>
  <c r="E26" i="37" s="1"/>
  <c r="F48" i="157" l="1"/>
  <c r="C26" i="37"/>
  <c r="C235" i="37" s="1"/>
  <c r="C27" i="37"/>
  <c r="C236" i="37" l="1"/>
  <c r="E235" i="37"/>
  <c r="E236" i="37" l="1"/>
  <c r="M210" i="156"/>
  <c r="T18" i="37" s="1"/>
  <c r="N210" i="156" l="1"/>
  <c r="U18" i="37" s="1"/>
  <c r="K210" i="156"/>
  <c r="O17" i="156" l="1"/>
  <c r="O210" i="156" s="1"/>
  <c r="L289" i="157"/>
  <c r="T178" i="37" s="1"/>
  <c r="T227" i="37" s="1"/>
  <c r="M289" i="157"/>
  <c r="U178" i="37" s="1"/>
  <c r="U227" i="37" s="1"/>
  <c r="L210" i="156" l="1"/>
  <c r="S18" i="37" s="1"/>
  <c r="R18" i="37"/>
  <c r="V18" i="37"/>
  <c r="K289" i="157"/>
  <c r="S178" i="37" s="1"/>
  <c r="S227" i="37" l="1"/>
  <c r="J289" i="157"/>
  <c r="R178" i="37" s="1"/>
  <c r="N277" i="157"/>
  <c r="N289" i="157" s="1"/>
  <c r="V178" i="37" s="1"/>
  <c r="R227" i="37" l="1"/>
  <c r="V227" i="37" s="1"/>
</calcChain>
</file>

<file path=xl/sharedStrings.xml><?xml version="1.0" encoding="utf-8"?>
<sst xmlns="http://schemas.openxmlformats.org/spreadsheetml/2006/main" count="1008" uniqueCount="156">
  <si>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</si>
  <si>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</si>
  <si>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</si>
  <si>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</si>
  <si>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</si>
  <si>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</si>
  <si>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</si>
  <si>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</si>
  <si>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</si>
  <si>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</si>
  <si>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</si>
  <si>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</si>
  <si>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</si>
  <si>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</si>
  <si>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</si>
  <si>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</si>
  <si>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</si>
  <si>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</si>
  <si>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</si>
  <si>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</si>
  <si>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</si>
  <si>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</si>
  <si>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</si>
  <si>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</si>
  <si>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</si>
  <si>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</si>
  <si>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</si>
  <si>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</si>
  <si>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</si>
  <si>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</si>
  <si>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</si>
  <si>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Всего по Территориальной программе</t>
  </si>
  <si>
    <t>Всего по городу Хабаровску</t>
  </si>
  <si>
    <t>%</t>
  </si>
  <si>
    <t>Всего по муниципальному образованию Вяземск</t>
  </si>
  <si>
    <t>Всего по муниципальному району Бикин</t>
  </si>
  <si>
    <t>Всего по муниципальному району Лазо</t>
  </si>
  <si>
    <t>Всего по муниципальному району Троицкая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</si>
  <si>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</si>
  <si>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</si>
  <si>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</si>
  <si>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</si>
  <si>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2. КГБУЗ "Городская клиническая больница № 10" МЗХК 2141010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</si>
  <si>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</si>
  <si>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</si>
  <si>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</si>
  <si>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Южные районы</t>
  </si>
  <si>
    <t xml:space="preserve">Итого город Комсомольск 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</si>
  <si>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</si>
  <si>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</si>
  <si>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</si>
  <si>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</si>
  <si>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</si>
  <si>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</si>
  <si>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</si>
  <si>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</si>
  <si>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</si>
  <si>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</si>
  <si>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</si>
  <si>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</si>
  <si>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</si>
  <si>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</si>
  <si>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</si>
  <si>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</si>
  <si>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</si>
  <si>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</si>
  <si>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</si>
  <si>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</si>
  <si>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</si>
  <si>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</si>
  <si>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</si>
  <si>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</si>
  <si>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</si>
  <si>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</si>
  <si>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</si>
  <si>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</si>
  <si>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</si>
  <si>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</si>
  <si>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</si>
  <si>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</si>
  <si>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</si>
  <si>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</si>
  <si>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</si>
  <si>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</si>
  <si>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Отклонение</t>
  </si>
  <si>
    <t>1.2.1(а)  диспансеризация взрослого населения 1 этапа, проводимая мобильными медицинскими бригадами</t>
  </si>
  <si>
    <t>в т.ч. диспансеризация детей-сирот, проводимая мобильными медицинскими бригадами</t>
  </si>
  <si>
    <t>в т.ч. Профилактический медицинский осмотр лиц старше 18 лет, проводимый мобильными медицинскими бригадами</t>
  </si>
  <si>
    <t>район имени Лазо</t>
  </si>
  <si>
    <t>1.2.1(а) диспансеризация взрослого населения 1 этапа, проводимая мобильными медицинскими бригадами</t>
  </si>
  <si>
    <t>в том числе профилактический медицинский осмотр в рамках диспансерного наблюдения</t>
  </si>
  <si>
    <t>3. КГБУЗ "Детская городская клиническая больница имени В.М.Истомина" МЗХК 2241001</t>
  </si>
  <si>
    <t>4. КГБУЗ "Детская городская клиническая больница № 9" МЗХК 2241009</t>
  </si>
  <si>
    <t>5. КГБУЗ "Городская клиническая поликлиника № 3" МЗХК 2101003</t>
  </si>
  <si>
    <t>6. КГБУЗ "Городская поликлиника № 5" МЗХК 2141005</t>
  </si>
  <si>
    <t>7. КГБУЗ "Клинико-диагностический центр" МЗХК 2101006</t>
  </si>
  <si>
    <t>8. КГБУЗ "Городская поликлиника № 7" МЗХК 2101007</t>
  </si>
  <si>
    <t>9. КГБУЗ "Городская поликлиника № 8" МЗХК 2101008</t>
  </si>
  <si>
    <t>10. КГБУЗ "Городская поликлиника № 11" МЗХК 2101011</t>
  </si>
  <si>
    <t>11. КГБУЗ "Городская поликлиника № 15" МЗХК 2101015</t>
  </si>
  <si>
    <t xml:space="preserve"> 12. КГБУЗ "Городская поликлиника № 16" МЗХК 2101016</t>
  </si>
  <si>
    <t>13. КГБУЗ "Детская городская  поликлиника № 1" МЗХК 2201001</t>
  </si>
  <si>
    <t>14. КГБУЗ "Детская городская клиническая поликлиника № 3" МЗХК 2201003</t>
  </si>
  <si>
    <t>15. КГБУЗ "Детская городская поликлиника № 17" МЗХК 2201017</t>
  </si>
  <si>
    <t>16. КГБУЗ "Детская городская поликлиника № 24" МЗХК 2201024</t>
  </si>
  <si>
    <t>18. Хабаровская поликлиника ФГБУЗ ДВОМЦ ФМБА России 6341001</t>
  </si>
  <si>
    <t>19.ГБОУ ВПО "ДВГМУ" МЗиСР РФ  2107803</t>
  </si>
  <si>
    <t>20. КГБУЗ "Бикинская центральная районная больница" МЗХК 1343001</t>
  </si>
  <si>
    <t>21.КГБУЗ "Вяземская районная больница" МЗХК 1343002</t>
  </si>
  <si>
    <t>22. КГБУЗ "Районная больница района имени Лазо" МЗХК 1343303</t>
  </si>
  <si>
    <t>23. КГБУЗ "Троицкая центральная районная больница" МЗХК 1340011</t>
  </si>
  <si>
    <t>24. КГБУЗ "Князе-Волконская районная больница" МЗХК 1343005</t>
  </si>
  <si>
    <t>25. КГБУЗ "Хабаровская  районная больница" МЗХК  1340004</t>
  </si>
  <si>
    <t>26. КГБУЗ "Городская больница № 2" МЗХК 3141002</t>
  </si>
  <si>
    <t>27. КГБУЗ "Городская больница № 3" МЗХК 3141003</t>
  </si>
  <si>
    <t>28. КГБУЗ "Городская больница № 4" МЗХК 3141004</t>
  </si>
  <si>
    <t>29. КГБУЗ "Городская больница № 7" МЗХК 3141007</t>
  </si>
  <si>
    <t>30. КГБУЗ "Детская городская больница" МЗХК 3241001</t>
  </si>
  <si>
    <t>31. КГБУЗ "Городская поликлиника № 9" МЗХК 3101009</t>
  </si>
  <si>
    <t xml:space="preserve">32. ЧУЗ "Клиническая больница "РЖД-Медицина" г.Комсомльск-на-Амуре </t>
  </si>
  <si>
    <t>33. ФГБУЗ "Медико-санитарная часть № 99 ФМБА" 3131001</t>
  </si>
  <si>
    <t>34. КГБУЗ "Амурская центральная районная больница" МЗХК 1340014</t>
  </si>
  <si>
    <t>35. КГБУЗ "Ванинская центральная районная больница" МЗХК 1340006</t>
  </si>
  <si>
    <t>36. Ванинская больница ФГБУ "Дальневосточный окружной медицинский центр ФМБА" 6349008</t>
  </si>
  <si>
    <t>37. КГБУЗ "Верхнебуреинская центральная районная больница" МЗХК 1343008</t>
  </si>
  <si>
    <t>38. КГБУЗ "Комсомольская межрайонная больница" МЗХК 1340013</t>
  </si>
  <si>
    <t>39. КГБУЗ "Николаевская-на-Амуре центральная районная больница" МЗХК 1340010</t>
  </si>
  <si>
    <t>40. КГБУЗ "Советско-Гаванская районная больница" МЗХК 1340007</t>
  </si>
  <si>
    <t>41.КГБУЗ "Солнечная районная больница" МЗХК 1343004</t>
  </si>
  <si>
    <t>42.КГБУЗ "Ульчская районная больница" 1343171</t>
  </si>
  <si>
    <t>43. КГБУЗ "Тугуро-Чумиканская районная больница" МЗХК 1340003</t>
  </si>
  <si>
    <t>44. КГБУЗ "Аяно-Майская центральная районная больница" МЗХК 1340001</t>
  </si>
  <si>
    <t>45. КГБУЗ "Охотская центральная районная больница" МЗХК 1340012</t>
  </si>
  <si>
    <t>17. ЧУЗ "Клиническая больница "РЖД -Медицина" города Хабаровск</t>
  </si>
  <si>
    <t>19. ФКУЗ "Медико-санитарная часть МВД РФ по Хабаровскому краю" 8156001</t>
  </si>
  <si>
    <t>Утвержденно Комиссией по разработке ТП ОМС на 01.01.2020, тыс.руб.</t>
  </si>
  <si>
    <t>Утвержденно Комиссией по разработке ТП ОМС на 01.11.2020, тыс.руб.</t>
  </si>
  <si>
    <t>Утвержденно Комиссией по разработке ТП ОМС на 01.02.2020, тыс.руб.</t>
  </si>
  <si>
    <t>Утвержденно Комиссией по разработке ТП ОМС на 01.03.2020, тыс.руб.</t>
  </si>
  <si>
    <t>Утвержденно Комиссией по разработке ТП ОМС на 01.04.2020, тыс.руб.</t>
  </si>
  <si>
    <t>Утвержденно Комиссией по разработке ТП ОМС на 01.05.2020, тыс.руб.</t>
  </si>
  <si>
    <t>Утвержденно Комиссией по разработке ТП ОМС на 01.06.2020, тыс.руб.</t>
  </si>
  <si>
    <t>Утвержденно Комиссией по разработке ТП ОМС на 01.07.2020, тыс.руб.</t>
  </si>
  <si>
    <t>Утвержденно Комиссией по разработке ТП ОМС на 01.08.2020, тыс.руб.</t>
  </si>
  <si>
    <t>Утвержденно Комиссией по разработке ТП ОМС на 01.09.2020, тыс.руб.</t>
  </si>
  <si>
    <t>Утвержденно Комиссией по разработке ТП ОМС на 01.10.2020, тыс.руб.</t>
  </si>
  <si>
    <t>План 2020 (законченный случай)</t>
  </si>
  <si>
    <t>1.2.5(а) диспансеризация детей-сирот, проводимая мобильными медицинскими бригадами</t>
  </si>
  <si>
    <t>1.3.1(а). Профилактический медицинский осмотр лиц старше 18 лет, проводимый мобильными медицинскими бригадами</t>
  </si>
  <si>
    <t>Всего по МО</t>
  </si>
  <si>
    <t>План</t>
  </si>
  <si>
    <t>Факт</t>
  </si>
  <si>
    <t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2020</t>
  </si>
  <si>
    <t>План 2 мес. 2020 г. (законченный случай)</t>
  </si>
  <si>
    <t>План 2 мес. 2020 г. (тыс.руб)</t>
  </si>
  <si>
    <t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2020 (профилактические мероприятия)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</si>
</sst>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_ ;\-#,##0\ "/>
    <numFmt numFmtId="176" formatCode="#,##0.0_ ;\-#,##0.0\ "/>
    <numFmt numFmtId="177" formatCode="#,##0.00_ ;\-#,##0.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9">
    <xf numFmtId="0" fontId="0" fillId="0" borderId="0"/>
    <xf numFmtId="0" fontId="6" fillId="0" borderId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2" fillId="0" borderId="0" applyFill="0" applyBorder="0" applyProtection="0">
      <alignment wrapText="1"/>
      <protection locked="0"/>
    </xf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9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31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52">
    <xf numFmtId="0" fontId="0" fillId="0" borderId="0" xfId="0"/>
    <xf numFmtId="171" fontId="7" fillId="0" borderId="2" xfId="2" applyNumberFormat="1" applyFont="1" applyFill="1" applyBorder="1"/>
    <xf numFmtId="0" fontId="12" fillId="0" borderId="2" xfId="1" applyFont="1" applyFill="1" applyBorder="1" applyAlignment="1">
      <alignment horizontal="left" indent="1"/>
    </xf>
    <xf numFmtId="0" fontId="12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0" xfId="1" applyFont="1" applyFill="1"/>
    <xf numFmtId="0" fontId="12" fillId="0" borderId="0" xfId="1" applyFont="1" applyFill="1"/>
    <xf numFmtId="0" fontId="12" fillId="0" borderId="3" xfId="1" applyFont="1" applyFill="1" applyBorder="1" applyAlignment="1">
      <alignment horizontal="left"/>
    </xf>
    <xf numFmtId="0" fontId="12" fillId="0" borderId="0" xfId="1" applyFont="1" applyFill="1" applyBorder="1"/>
    <xf numFmtId="0" fontId="7" fillId="0" borderId="10" xfId="1" applyFont="1" applyFill="1" applyBorder="1"/>
    <xf numFmtId="164" fontId="7" fillId="0" borderId="10" xfId="1" applyNumberFormat="1" applyFont="1" applyFill="1" applyBorder="1"/>
    <xf numFmtId="171" fontId="7" fillId="0" borderId="10" xfId="2" applyNumberFormat="1" applyFont="1" applyFill="1" applyBorder="1"/>
    <xf numFmtId="164" fontId="7" fillId="0" borderId="10" xfId="1" applyNumberFormat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9" xfId="1" applyFont="1" applyFill="1" applyBorder="1"/>
    <xf numFmtId="0" fontId="7" fillId="0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horizontal="left" wrapText="1"/>
    </xf>
    <xf numFmtId="0" fontId="7" fillId="0" borderId="4" xfId="1" applyFont="1" applyFill="1" applyBorder="1"/>
    <xf numFmtId="0" fontId="15" fillId="0" borderId="1" xfId="1" applyFont="1" applyFill="1" applyBorder="1"/>
    <xf numFmtId="0" fontId="7" fillId="0" borderId="14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7" fillId="0" borderId="0" xfId="1" applyFont="1" applyFill="1"/>
    <xf numFmtId="0" fontId="17" fillId="0" borderId="0" xfId="1" applyFont="1" applyFill="1" applyBorder="1"/>
    <xf numFmtId="0" fontId="17" fillId="0" borderId="1" xfId="1" applyFont="1" applyFill="1" applyBorder="1" applyAlignment="1">
      <alignment horizontal="center"/>
    </xf>
    <xf numFmtId="0" fontId="17" fillId="0" borderId="5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/>
    </xf>
    <xf numFmtId="164" fontId="10" fillId="0" borderId="10" xfId="1" applyNumberFormat="1" applyFont="1" applyFill="1" applyBorder="1"/>
    <xf numFmtId="3" fontId="8" fillId="0" borderId="2" xfId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/>
    <xf numFmtId="3" fontId="8" fillId="0" borderId="10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/>
    </xf>
    <xf numFmtId="0" fontId="22" fillId="0" borderId="0" xfId="1" applyFont="1" applyFill="1"/>
    <xf numFmtId="0" fontId="13" fillId="0" borderId="0" xfId="0" applyFont="1" applyFill="1"/>
    <xf numFmtId="0" fontId="7" fillId="0" borderId="6" xfId="1" applyFont="1" applyFill="1" applyBorder="1" applyAlignment="1">
      <alignment horizontal="center"/>
    </xf>
    <xf numFmtId="3" fontId="17" fillId="0" borderId="10" xfId="2" applyNumberFormat="1" applyFont="1" applyFill="1" applyBorder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3" fontId="19" fillId="0" borderId="2" xfId="2" applyNumberFormat="1" applyFont="1" applyFill="1" applyBorder="1" applyAlignment="1">
      <alignment horizontal="center" vertical="center"/>
    </xf>
    <xf numFmtId="3" fontId="11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2" xfId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left" wrapText="1" indent="2"/>
    </xf>
    <xf numFmtId="0" fontId="7" fillId="8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164" fontId="17" fillId="0" borderId="0" xfId="1" applyNumberFormat="1" applyFont="1" applyFill="1" applyBorder="1"/>
    <xf numFmtId="0" fontId="8" fillId="0" borderId="14" xfId="1" applyFont="1" applyFill="1" applyBorder="1" applyAlignment="1">
      <alignment horizontal="left"/>
    </xf>
    <xf numFmtId="0" fontId="15" fillId="2" borderId="2" xfId="1" applyFont="1" applyFill="1" applyBorder="1"/>
    <xf numFmtId="0" fontId="12" fillId="0" borderId="14" xfId="1" applyFont="1" applyFill="1" applyBorder="1" applyAlignment="1">
      <alignment wrapText="1"/>
    </xf>
    <xf numFmtId="0" fontId="12" fillId="0" borderId="14" xfId="1" applyFont="1" applyFill="1" applyBorder="1"/>
    <xf numFmtId="0" fontId="12" fillId="0" borderId="14" xfId="1" applyFont="1" applyFill="1" applyBorder="1" applyAlignment="1">
      <alignment horizontal="left" indent="2"/>
    </xf>
    <xf numFmtId="0" fontId="5" fillId="6" borderId="0" xfId="0" applyFont="1" applyFill="1"/>
    <xf numFmtId="0" fontId="5" fillId="6" borderId="0" xfId="0" applyFont="1" applyFill="1" applyBorder="1"/>
    <xf numFmtId="0" fontId="7" fillId="3" borderId="10" xfId="1" applyFont="1" applyFill="1" applyBorder="1"/>
    <xf numFmtId="166" fontId="10" fillId="0" borderId="14" xfId="3" applyFont="1" applyFill="1" applyBorder="1"/>
    <xf numFmtId="166" fontId="8" fillId="0" borderId="14" xfId="3" applyFont="1" applyFill="1" applyBorder="1" applyAlignment="1">
      <alignment horizontal="left"/>
    </xf>
    <xf numFmtId="166" fontId="8" fillId="0" borderId="14" xfId="3" applyFont="1" applyFill="1" applyBorder="1"/>
    <xf numFmtId="0" fontId="5" fillId="6" borderId="10" xfId="0" applyFont="1" applyFill="1" applyBorder="1"/>
    <xf numFmtId="0" fontId="7" fillId="7" borderId="10" xfId="0" applyFont="1" applyFill="1" applyBorder="1" applyAlignment="1">
      <alignment horizontal="left" wrapText="1" indent="2"/>
    </xf>
    <xf numFmtId="0" fontId="7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left"/>
    </xf>
    <xf numFmtId="3" fontId="11" fillId="0" borderId="13" xfId="2" applyNumberFormat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left"/>
    </xf>
    <xf numFmtId="3" fontId="23" fillId="0" borderId="13" xfId="2" applyNumberFormat="1" applyFont="1" applyFill="1" applyBorder="1" applyAlignment="1">
      <alignment horizontal="center" vertical="center"/>
    </xf>
    <xf numFmtId="164" fontId="8" fillId="0" borderId="0" xfId="0" applyNumberFormat="1" applyFont="1" applyFill="1"/>
    <xf numFmtId="164" fontId="17" fillId="10" borderId="0" xfId="1" applyNumberFormat="1" applyFont="1" applyFill="1" applyBorder="1"/>
    <xf numFmtId="0" fontId="17" fillId="10" borderId="0" xfId="1" applyFont="1" applyFill="1" applyBorder="1"/>
    <xf numFmtId="164" fontId="10" fillId="10" borderId="10" xfId="1" applyNumberFormat="1" applyFont="1" applyFill="1" applyBorder="1"/>
    <xf numFmtId="0" fontId="12" fillId="10" borderId="2" xfId="1" applyFont="1" applyFill="1" applyBorder="1" applyAlignment="1">
      <alignment horizontal="left" indent="1"/>
    </xf>
    <xf numFmtId="0" fontId="12" fillId="0" borderId="6" xfId="1" applyFont="1" applyFill="1" applyBorder="1" applyAlignment="1">
      <alignment horizontal="left"/>
    </xf>
    <xf numFmtId="0" fontId="12" fillId="10" borderId="10" xfId="1" applyFont="1" applyFill="1" applyBorder="1" applyAlignment="1">
      <alignment horizontal="left" indent="1"/>
    </xf>
    <xf numFmtId="0" fontId="7" fillId="10" borderId="10" xfId="0" applyFont="1" applyFill="1" applyBorder="1" applyAlignment="1">
      <alignment horizontal="left" wrapText="1" indent="2"/>
    </xf>
    <xf numFmtId="0" fontId="16" fillId="0" borderId="13" xfId="1" applyFont="1" applyFill="1" applyBorder="1" applyAlignment="1">
      <alignment horizontal="left" wrapText="1"/>
    </xf>
    <xf numFmtId="164" fontId="7" fillId="10" borderId="10" xfId="1" applyNumberFormat="1" applyFont="1" applyFill="1" applyBorder="1"/>
    <xf numFmtId="0" fontId="12" fillId="0" borderId="6" xfId="1" applyFont="1" applyFill="1" applyBorder="1"/>
    <xf numFmtId="0" fontId="22" fillId="0" borderId="0" xfId="1" applyFont="1" applyFill="1" applyBorder="1"/>
    <xf numFmtId="0" fontId="12" fillId="0" borderId="13" xfId="1" applyFont="1" applyFill="1" applyBorder="1" applyAlignment="1">
      <alignment wrapText="1"/>
    </xf>
    <xf numFmtId="0" fontId="27" fillId="0" borderId="13" xfId="1" applyFont="1" applyFill="1" applyBorder="1" applyAlignment="1">
      <alignment wrapText="1"/>
    </xf>
    <xf numFmtId="0" fontId="12" fillId="0" borderId="13" xfId="1" applyFont="1" applyFill="1" applyBorder="1" applyAlignment="1">
      <alignment horizontal="left" wrapText="1"/>
    </xf>
    <xf numFmtId="0" fontId="7" fillId="11" borderId="10" xfId="0" applyFont="1" applyFill="1" applyBorder="1" applyAlignment="1">
      <alignment horizontal="left" wrapText="1" indent="2"/>
    </xf>
    <xf numFmtId="0" fontId="26" fillId="0" borderId="0" xfId="1" applyFont="1" applyFill="1" applyAlignment="1">
      <alignment horizontal="center"/>
    </xf>
    <xf numFmtId="0" fontId="26" fillId="10" borderId="0" xfId="1" applyFont="1" applyFill="1" applyAlignment="1">
      <alignment horizontal="center"/>
    </xf>
    <xf numFmtId="171" fontId="7" fillId="10" borderId="10" xfId="2" applyNumberFormat="1" applyFont="1" applyFill="1" applyBorder="1"/>
    <xf numFmtId="0" fontId="17" fillId="10" borderId="0" xfId="1" applyFont="1" applyFill="1"/>
    <xf numFmtId="0" fontId="26" fillId="0" borderId="0" xfId="1" applyFont="1" applyFill="1" applyAlignment="1">
      <alignment horizontal="center"/>
    </xf>
    <xf numFmtId="0" fontId="28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7" fillId="10" borderId="0" xfId="1" applyFont="1" applyFill="1"/>
    <xf numFmtId="164" fontId="7" fillId="10" borderId="10" xfId="1" applyNumberFormat="1" applyFont="1" applyFill="1" applyBorder="1" applyAlignment="1">
      <alignment horizontal="center"/>
    </xf>
    <xf numFmtId="171" fontId="7" fillId="10" borderId="2" xfId="2" applyNumberFormat="1" applyFont="1" applyFill="1" applyBorder="1"/>
    <xf numFmtId="0" fontId="8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0" fontId="7" fillId="10" borderId="0" xfId="1" applyFont="1" applyFill="1" applyBorder="1"/>
    <xf numFmtId="168" fontId="10" fillId="0" borderId="0" xfId="0" applyNumberFormat="1" applyFont="1" applyFill="1" applyAlignment="1">
      <alignment horizontal="center"/>
    </xf>
    <xf numFmtId="168" fontId="8" fillId="0" borderId="2" xfId="1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8" fontId="10" fillId="0" borderId="10" xfId="2" applyNumberFormat="1" applyFont="1" applyFill="1" applyBorder="1" applyAlignment="1">
      <alignment horizontal="center" vertical="center"/>
    </xf>
    <xf numFmtId="168" fontId="19" fillId="0" borderId="2" xfId="2" applyNumberFormat="1" applyFont="1" applyFill="1" applyBorder="1" applyAlignment="1">
      <alignment horizontal="center" vertical="center"/>
    </xf>
    <xf numFmtId="168" fontId="11" fillId="0" borderId="2" xfId="2" applyNumberFormat="1" applyFont="1" applyFill="1" applyBorder="1" applyAlignment="1">
      <alignment horizontal="center" vertical="center"/>
    </xf>
    <xf numFmtId="168" fontId="11" fillId="0" borderId="13" xfId="2" applyNumberFormat="1" applyFont="1" applyFill="1" applyBorder="1" applyAlignment="1">
      <alignment horizontal="center" vertical="center"/>
    </xf>
    <xf numFmtId="168" fontId="17" fillId="0" borderId="10" xfId="2" applyNumberFormat="1" applyFont="1" applyFill="1" applyBorder="1" applyAlignment="1">
      <alignment horizontal="center"/>
    </xf>
    <xf numFmtId="168" fontId="23" fillId="0" borderId="13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4" fontId="17" fillId="0" borderId="26" xfId="1" applyNumberFormat="1" applyFont="1" applyFill="1" applyBorder="1"/>
    <xf numFmtId="0" fontId="20" fillId="10" borderId="10" xfId="1" applyFont="1" applyFill="1" applyBorder="1" applyAlignment="1">
      <alignment wrapText="1"/>
    </xf>
    <xf numFmtId="0" fontId="10" fillId="10" borderId="0" xfId="0" applyFont="1" applyFill="1"/>
    <xf numFmtId="0" fontId="14" fillId="16" borderId="10" xfId="0" applyFont="1" applyFill="1" applyBorder="1" applyAlignment="1">
      <alignment horizontal="left" wrapText="1" indent="2"/>
    </xf>
    <xf numFmtId="0" fontId="7" fillId="16" borderId="10" xfId="0" applyFont="1" applyFill="1" applyBorder="1" applyAlignment="1">
      <alignment horizontal="left" wrapText="1" indent="2"/>
    </xf>
    <xf numFmtId="0" fontId="7" fillId="15" borderId="10" xfId="0" applyFont="1" applyFill="1" applyBorder="1" applyAlignment="1">
      <alignment horizontal="left" wrapText="1" indent="2"/>
    </xf>
    <xf numFmtId="0" fontId="18" fillId="17" borderId="15" xfId="1" applyFont="1" applyFill="1" applyBorder="1"/>
    <xf numFmtId="0" fontId="12" fillId="0" borderId="2" xfId="1" applyFont="1" applyFill="1" applyBorder="1" applyAlignment="1">
      <alignment horizontal="right" wrapText="1" indent="3"/>
    </xf>
    <xf numFmtId="0" fontId="16" fillId="0" borderId="6" xfId="1" applyFont="1" applyFill="1" applyBorder="1" applyAlignment="1">
      <alignment horizontal="left"/>
    </xf>
    <xf numFmtId="0" fontId="7" fillId="14" borderId="10" xfId="0" applyFont="1" applyFill="1" applyBorder="1" applyAlignment="1">
      <alignment horizontal="left" wrapText="1" indent="2"/>
    </xf>
    <xf numFmtId="0" fontId="14" fillId="14" borderId="10" xfId="0" applyFont="1" applyFill="1" applyBorder="1" applyAlignment="1">
      <alignment horizontal="left" wrapText="1" indent="2"/>
    </xf>
    <xf numFmtId="0" fontId="12" fillId="10" borderId="13" xfId="11" applyFont="1" applyFill="1" applyBorder="1" applyAlignment="1" applyProtection="1">
      <alignment wrapText="1"/>
    </xf>
    <xf numFmtId="0" fontId="7" fillId="18" borderId="10" xfId="0" applyFont="1" applyFill="1" applyBorder="1" applyAlignment="1">
      <alignment horizontal="left" wrapText="1" indent="2"/>
    </xf>
    <xf numFmtId="0" fontId="12" fillId="0" borderId="19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indent="2"/>
    </xf>
    <xf numFmtId="0" fontId="12" fillId="0" borderId="14" xfId="1" applyFont="1" applyFill="1" applyBorder="1" applyAlignment="1">
      <alignment horizontal="left" wrapText="1"/>
    </xf>
    <xf numFmtId="0" fontId="7" fillId="17" borderId="10" xfId="0" applyFont="1" applyFill="1" applyBorder="1" applyAlignment="1">
      <alignment horizontal="left" wrapText="1" indent="2"/>
    </xf>
    <xf numFmtId="0" fontId="12" fillId="17" borderId="2" xfId="1" applyFont="1" applyFill="1" applyBorder="1" applyAlignment="1">
      <alignment horizontal="left" indent="1"/>
    </xf>
    <xf numFmtId="0" fontId="8" fillId="10" borderId="13" xfId="1" applyFont="1" applyFill="1" applyBorder="1" applyAlignment="1">
      <alignment horizontal="left"/>
    </xf>
    <xf numFmtId="0" fontId="16" fillId="0" borderId="2" xfId="1" applyFont="1" applyFill="1" applyBorder="1" applyAlignment="1">
      <alignment horizontal="left" wrapText="1" indent="1"/>
    </xf>
    <xf numFmtId="0" fontId="14" fillId="18" borderId="10" xfId="0" applyFont="1" applyFill="1" applyBorder="1" applyAlignment="1">
      <alignment horizontal="left" wrapText="1" indent="2"/>
    </xf>
    <xf numFmtId="0" fontId="14" fillId="17" borderId="10" xfId="0" applyFont="1" applyFill="1" applyBorder="1" applyAlignment="1">
      <alignment horizontal="left" wrapText="1" indent="2"/>
    </xf>
    <xf numFmtId="0" fontId="14" fillId="7" borderId="10" xfId="0" applyFont="1" applyFill="1" applyBorder="1" applyAlignment="1">
      <alignment horizontal="left" wrapText="1" indent="2"/>
    </xf>
    <xf numFmtId="0" fontId="7" fillId="21" borderId="10" xfId="0" applyFont="1" applyFill="1" applyBorder="1" applyAlignment="1">
      <alignment horizontal="left" wrapText="1" indent="2"/>
    </xf>
    <xf numFmtId="0" fontId="14" fillId="8" borderId="10" xfId="0" applyFont="1" applyFill="1" applyBorder="1" applyAlignment="1">
      <alignment horizontal="left" wrapText="1" indent="2"/>
    </xf>
    <xf numFmtId="0" fontId="14" fillId="21" borderId="10" xfId="0" applyFont="1" applyFill="1" applyBorder="1" applyAlignment="1">
      <alignment horizontal="left" wrapText="1" indent="2"/>
    </xf>
    <xf numFmtId="0" fontId="8" fillId="14" borderId="13" xfId="1" applyFont="1" applyFill="1" applyBorder="1"/>
    <xf numFmtId="0" fontId="12" fillId="15" borderId="13" xfId="1" applyFont="1" applyFill="1" applyBorder="1"/>
    <xf numFmtId="0" fontId="14" fillId="15" borderId="10" xfId="0" applyFont="1" applyFill="1" applyBorder="1" applyAlignment="1">
      <alignment horizontal="left" wrapText="1" indent="2"/>
    </xf>
    <xf numFmtId="0" fontId="5" fillId="22" borderId="0" xfId="0" applyFont="1" applyFill="1" applyBorder="1"/>
    <xf numFmtId="0" fontId="16" fillId="23" borderId="13" xfId="1" applyFont="1" applyFill="1" applyBorder="1" applyAlignment="1">
      <alignment horizontal="left" indent="1"/>
    </xf>
    <xf numFmtId="0" fontId="14" fillId="23" borderId="10" xfId="0" applyFont="1" applyFill="1" applyBorder="1" applyAlignment="1">
      <alignment horizontal="left" wrapText="1" indent="2"/>
    </xf>
    <xf numFmtId="0" fontId="7" fillId="23" borderId="10" xfId="0" applyFont="1" applyFill="1" applyBorder="1" applyAlignment="1">
      <alignment horizontal="left" wrapText="1" indent="2"/>
    </xf>
    <xf numFmtId="0" fontId="8" fillId="10" borderId="0" xfId="0" applyFont="1" applyFill="1"/>
    <xf numFmtId="164" fontId="8" fillId="10" borderId="0" xfId="0" applyNumberFormat="1" applyFont="1" applyFill="1"/>
    <xf numFmtId="3" fontId="19" fillId="10" borderId="13" xfId="2" applyNumberFormat="1" applyFont="1" applyFill="1" applyBorder="1" applyAlignment="1">
      <alignment horizontal="center" vertical="center"/>
    </xf>
    <xf numFmtId="168" fontId="19" fillId="10" borderId="13" xfId="2" applyNumberFormat="1" applyFont="1" applyFill="1" applyBorder="1" applyAlignment="1">
      <alignment horizontal="center" vertical="center"/>
    </xf>
    <xf numFmtId="3" fontId="10" fillId="10" borderId="10" xfId="2" applyNumberFormat="1" applyFont="1" applyFill="1" applyBorder="1" applyAlignment="1">
      <alignment horizontal="center" vertical="center"/>
    </xf>
    <xf numFmtId="168" fontId="10" fillId="10" borderId="10" xfId="2" applyNumberFormat="1" applyFont="1" applyFill="1" applyBorder="1" applyAlignment="1">
      <alignment horizontal="center" vertical="center"/>
    </xf>
    <xf numFmtId="0" fontId="12" fillId="14" borderId="13" xfId="1" applyFont="1" applyFill="1" applyBorder="1" applyAlignment="1">
      <alignment horizontal="left" indent="1"/>
    </xf>
    <xf numFmtId="0" fontId="14" fillId="11" borderId="10" xfId="0" applyFont="1" applyFill="1" applyBorder="1" applyAlignment="1">
      <alignment horizontal="left" wrapText="1" indent="2"/>
    </xf>
    <xf numFmtId="0" fontId="12" fillId="11" borderId="13" xfId="1" applyFont="1" applyFill="1" applyBorder="1" applyAlignment="1">
      <alignment horizontal="left" wrapText="1"/>
    </xf>
    <xf numFmtId="0" fontId="16" fillId="21" borderId="13" xfId="1" applyFont="1" applyFill="1" applyBorder="1"/>
    <xf numFmtId="0" fontId="12" fillId="20" borderId="13" xfId="1" applyFont="1" applyFill="1" applyBorder="1" applyAlignment="1">
      <alignment horizontal="left" indent="1"/>
    </xf>
    <xf numFmtId="0" fontId="14" fillId="20" borderId="10" xfId="0" applyFont="1" applyFill="1" applyBorder="1" applyAlignment="1">
      <alignment horizontal="left" wrapText="1" indent="2"/>
    </xf>
    <xf numFmtId="0" fontId="7" fillId="20" borderId="10" xfId="0" applyFont="1" applyFill="1" applyBorder="1" applyAlignment="1">
      <alignment horizontal="left" wrapText="1" indent="2"/>
    </xf>
    <xf numFmtId="0" fontId="12" fillId="11" borderId="13" xfId="1" applyFont="1" applyFill="1" applyBorder="1"/>
    <xf numFmtId="0" fontId="12" fillId="15" borderId="13" xfId="1" applyFont="1" applyFill="1" applyBorder="1" applyAlignment="1">
      <alignment horizontal="left" indent="1"/>
    </xf>
    <xf numFmtId="4" fontId="12" fillId="16" borderId="13" xfId="1" applyNumberFormat="1" applyFont="1" applyFill="1" applyBorder="1" applyAlignment="1">
      <alignment horizontal="left" wrapText="1" indent="1"/>
    </xf>
    <xf numFmtId="3" fontId="10" fillId="10" borderId="10" xfId="2" applyNumberFormat="1" applyFont="1" applyFill="1" applyBorder="1" applyAlignment="1">
      <alignment horizontal="center" vertical="center" wrapText="1"/>
    </xf>
    <xf numFmtId="168" fontId="10" fillId="10" borderId="10" xfId="2" applyNumberFormat="1" applyFont="1" applyFill="1" applyBorder="1" applyAlignment="1">
      <alignment horizontal="center" vertical="center" wrapText="1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0" fontId="12" fillId="4" borderId="1" xfId="1" applyFont="1" applyFill="1" applyBorder="1"/>
    <xf numFmtId="164" fontId="12" fillId="21" borderId="1" xfId="1" applyNumberFormat="1" applyFont="1" applyFill="1" applyBorder="1" applyAlignment="1">
      <alignment horizontal="left" wrapText="1" indent="1"/>
    </xf>
    <xf numFmtId="0" fontId="7" fillId="9" borderId="12" xfId="0" applyFont="1" applyFill="1" applyBorder="1" applyAlignment="1">
      <alignment horizontal="left" wrapText="1" indent="2"/>
    </xf>
    <xf numFmtId="0" fontId="16" fillId="5" borderId="2" xfId="1" applyFont="1" applyFill="1" applyBorder="1" applyAlignment="1">
      <alignment horizontal="left" indent="1"/>
    </xf>
    <xf numFmtId="0" fontId="12" fillId="19" borderId="2" xfId="1" applyFont="1" applyFill="1" applyBorder="1" applyAlignment="1">
      <alignment horizontal="left" indent="1"/>
    </xf>
    <xf numFmtId="0" fontId="12" fillId="10" borderId="6" xfId="1" applyFont="1" applyFill="1" applyBorder="1"/>
    <xf numFmtId="0" fontId="7" fillId="24" borderId="10" xfId="0" applyFont="1" applyFill="1" applyBorder="1" applyAlignment="1">
      <alignment horizontal="left" wrapText="1" indent="2"/>
    </xf>
    <xf numFmtId="0" fontId="7" fillId="0" borderId="5" xfId="1" applyFont="1" applyFill="1" applyBorder="1" applyAlignment="1">
      <alignment horizontal="center" vertical="center" wrapText="1"/>
    </xf>
    <xf numFmtId="0" fontId="7" fillId="10" borderId="5" xfId="1" applyFont="1" applyFill="1" applyBorder="1" applyAlignment="1">
      <alignment horizontal="center" vertical="center" wrapText="1"/>
    </xf>
    <xf numFmtId="0" fontId="12" fillId="0" borderId="19" xfId="1" applyFont="1" applyFill="1" applyBorder="1"/>
    <xf numFmtId="0" fontId="12" fillId="0" borderId="19" xfId="1" applyFont="1" applyFill="1" applyBorder="1" applyAlignment="1">
      <alignment horizontal="left" wrapText="1"/>
    </xf>
    <xf numFmtId="0" fontId="8" fillId="0" borderId="19" xfId="1" applyFont="1" applyFill="1" applyBorder="1" applyAlignment="1">
      <alignment horizontal="left"/>
    </xf>
    <xf numFmtId="0" fontId="12" fillId="10" borderId="11" xfId="11" applyFont="1" applyFill="1" applyBorder="1" applyAlignment="1" applyProtection="1">
      <alignment wrapText="1"/>
    </xf>
    <xf numFmtId="0" fontId="7" fillId="23" borderId="9" xfId="0" applyFont="1" applyFill="1" applyBorder="1" applyAlignment="1">
      <alignment horizontal="left" wrapText="1" indent="2"/>
    </xf>
    <xf numFmtId="0" fontId="12" fillId="0" borderId="28" xfId="1" applyFont="1" applyFill="1" applyBorder="1" applyAlignment="1">
      <alignment wrapText="1"/>
    </xf>
    <xf numFmtId="0" fontId="16" fillId="0" borderId="28" xfId="1" applyFont="1" applyFill="1" applyBorder="1" applyAlignment="1">
      <alignment wrapText="1"/>
    </xf>
    <xf numFmtId="0" fontId="12" fillId="0" borderId="19" xfId="0" applyFont="1" applyFill="1" applyBorder="1" applyAlignment="1">
      <alignment horizontal="left"/>
    </xf>
    <xf numFmtId="0" fontId="7" fillId="9" borderId="2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172" fontId="26" fillId="10" borderId="0" xfId="1" applyNumberFormat="1" applyFont="1" applyFill="1" applyAlignment="1">
      <alignment horizontal="center"/>
    </xf>
    <xf numFmtId="172" fontId="7" fillId="10" borderId="5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/>
    <xf numFmtId="172" fontId="17" fillId="10" borderId="0" xfId="1" applyNumberFormat="1" applyFont="1" applyFill="1"/>
    <xf numFmtId="172" fontId="17" fillId="10" borderId="0" xfId="1" applyNumberFormat="1" applyFont="1" applyFill="1" applyBorder="1"/>
    <xf numFmtId="0" fontId="12" fillId="0" borderId="25" xfId="1" applyFont="1" applyFill="1" applyBorder="1" applyAlignment="1">
      <alignment horizontal="left"/>
    </xf>
    <xf numFmtId="0" fontId="12" fillId="0" borderId="25" xfId="1" applyFont="1" applyFill="1" applyBorder="1"/>
    <xf numFmtId="172" fontId="26" fillId="0" borderId="0" xfId="1" applyNumberFormat="1" applyFont="1" applyFill="1" applyAlignment="1">
      <alignment horizontal="center"/>
    </xf>
    <xf numFmtId="172" fontId="7" fillId="0" borderId="5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 applyBorder="1"/>
    <xf numFmtId="0" fontId="12" fillId="24" borderId="6" xfId="1" applyFont="1" applyFill="1" applyBorder="1" applyAlignment="1">
      <alignment horizontal="left" indent="1"/>
    </xf>
    <xf numFmtId="0" fontId="12" fillId="14" borderId="6" xfId="1" applyFont="1" applyFill="1" applyBorder="1" applyAlignment="1">
      <alignment horizontal="right" wrapText="1" indent="3"/>
    </xf>
    <xf numFmtId="0" fontId="12" fillId="13" borderId="2" xfId="1" applyFont="1" applyFill="1" applyBorder="1" applyAlignment="1">
      <alignment horizontal="left" wrapText="1" indent="1"/>
    </xf>
    <xf numFmtId="0" fontId="12" fillId="18" borderId="6" xfId="1" applyFont="1" applyFill="1" applyBorder="1" applyAlignment="1">
      <alignment horizontal="right" wrapText="1" indent="3"/>
    </xf>
    <xf numFmtId="0" fontId="12" fillId="17" borderId="6" xfId="1" applyFont="1" applyFill="1" applyBorder="1" applyAlignment="1">
      <alignment horizontal="left" indent="1"/>
    </xf>
    <xf numFmtId="0" fontId="12" fillId="7" borderId="6" xfId="1" applyFont="1" applyFill="1" applyBorder="1" applyAlignment="1">
      <alignment horizontal="left" indent="1"/>
    </xf>
    <xf numFmtId="0" fontId="12" fillId="10" borderId="6" xfId="0" applyFont="1" applyFill="1" applyBorder="1" applyAlignment="1">
      <alignment horizontal="left" wrapText="1" indent="2"/>
    </xf>
    <xf numFmtId="0" fontId="22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/>
    </xf>
    <xf numFmtId="0" fontId="14" fillId="24" borderId="10" xfId="0" applyFont="1" applyFill="1" applyBorder="1" applyAlignment="1">
      <alignment horizontal="left" wrapText="1" indent="2"/>
    </xf>
    <xf numFmtId="0" fontId="14" fillId="8" borderId="14" xfId="0" applyFont="1" applyFill="1" applyBorder="1" applyAlignment="1">
      <alignment horizontal="left" wrapText="1" indent="2"/>
    </xf>
    <xf numFmtId="0" fontId="12" fillId="14" borderId="5" xfId="1" applyFont="1" applyFill="1" applyBorder="1" applyAlignment="1">
      <alignment horizontal="left" indent="1"/>
    </xf>
    <xf numFmtId="0" fontId="16" fillId="0" borderId="19" xfId="1" applyFont="1" applyFill="1" applyBorder="1" applyAlignment="1">
      <alignment horizontal="left"/>
    </xf>
    <xf numFmtId="0" fontId="12" fillId="15" borderId="5" xfId="1" applyFont="1" applyFill="1" applyBorder="1" applyAlignment="1">
      <alignment horizontal="left" indent="1"/>
    </xf>
    <xf numFmtId="0" fontId="12" fillId="14" borderId="8" xfId="1" applyFont="1" applyFill="1" applyBorder="1" applyAlignment="1">
      <alignment horizontal="left" indent="1"/>
    </xf>
    <xf numFmtId="0" fontId="7" fillId="25" borderId="10" xfId="0" applyFont="1" applyFill="1" applyBorder="1" applyAlignment="1">
      <alignment horizontal="left" wrapText="1" indent="2"/>
    </xf>
    <xf numFmtId="3" fontId="10" fillId="25" borderId="10" xfId="2" applyNumberFormat="1" applyFont="1" applyFill="1" applyBorder="1" applyAlignment="1">
      <alignment horizontal="center" vertical="center"/>
    </xf>
    <xf numFmtId="168" fontId="10" fillId="25" borderId="10" xfId="2" applyNumberFormat="1" applyFont="1" applyFill="1" applyBorder="1" applyAlignment="1">
      <alignment horizontal="center" vertical="center"/>
    </xf>
    <xf numFmtId="0" fontId="14" fillId="25" borderId="10" xfId="0" applyFont="1" applyFill="1" applyBorder="1" applyAlignment="1">
      <alignment horizontal="left" wrapText="1" indent="2"/>
    </xf>
    <xf numFmtId="3" fontId="10" fillId="0" borderId="12" xfId="2" applyNumberFormat="1" applyFont="1" applyFill="1" applyBorder="1" applyAlignment="1">
      <alignment horizontal="center" vertical="center"/>
    </xf>
    <xf numFmtId="168" fontId="10" fillId="0" borderId="12" xfId="2" applyNumberFormat="1" applyFont="1" applyFill="1" applyBorder="1" applyAlignment="1">
      <alignment horizontal="center" vertical="center"/>
    </xf>
    <xf numFmtId="0" fontId="12" fillId="10" borderId="6" xfId="1" applyFont="1" applyFill="1" applyBorder="1" applyAlignment="1">
      <alignment horizontal="left" indent="1"/>
    </xf>
    <xf numFmtId="3" fontId="10" fillId="0" borderId="6" xfId="2" applyNumberFormat="1" applyFont="1" applyFill="1" applyBorder="1" applyAlignment="1">
      <alignment horizontal="center" vertical="center"/>
    </xf>
    <xf numFmtId="168" fontId="10" fillId="0" borderId="6" xfId="2" applyNumberFormat="1" applyFont="1" applyFill="1" applyBorder="1" applyAlignment="1">
      <alignment horizontal="center" vertical="center"/>
    </xf>
    <xf numFmtId="3" fontId="17" fillId="0" borderId="6" xfId="2" applyNumberFormat="1" applyFont="1" applyFill="1" applyBorder="1" applyAlignment="1">
      <alignment horizontal="center"/>
    </xf>
    <xf numFmtId="168" fontId="17" fillId="0" borderId="6" xfId="2" applyNumberFormat="1" applyFont="1" applyFill="1" applyBorder="1" applyAlignment="1">
      <alignment horizontal="center"/>
    </xf>
    <xf numFmtId="0" fontId="12" fillId="10" borderId="6" xfId="1" applyFont="1" applyFill="1" applyBorder="1" applyAlignment="1">
      <alignment horizontal="left" wrapText="1"/>
    </xf>
    <xf numFmtId="3" fontId="10" fillId="10" borderId="6" xfId="2" applyNumberFormat="1" applyFont="1" applyFill="1" applyBorder="1" applyAlignment="1">
      <alignment horizontal="center" vertical="center"/>
    </xf>
    <xf numFmtId="168" fontId="10" fillId="10" borderId="6" xfId="2" applyNumberFormat="1" applyFont="1" applyFill="1" applyBorder="1" applyAlignment="1">
      <alignment horizontal="center" vertical="center"/>
    </xf>
    <xf numFmtId="3" fontId="13" fillId="10" borderId="6" xfId="2" applyNumberFormat="1" applyFont="1" applyFill="1" applyBorder="1" applyAlignment="1">
      <alignment horizontal="center" vertical="center"/>
    </xf>
    <xf numFmtId="168" fontId="13" fillId="10" borderId="6" xfId="2" applyNumberFormat="1" applyFont="1" applyFill="1" applyBorder="1" applyAlignment="1">
      <alignment horizontal="center" vertical="center"/>
    </xf>
    <xf numFmtId="3" fontId="10" fillId="25" borderId="10" xfId="2" applyNumberFormat="1" applyFont="1" applyFill="1" applyBorder="1" applyAlignment="1">
      <alignment horizontal="center" vertical="center" wrapText="1"/>
    </xf>
    <xf numFmtId="168" fontId="10" fillId="25" borderId="10" xfId="2" applyNumberFormat="1" applyFont="1" applyFill="1" applyBorder="1" applyAlignment="1">
      <alignment horizontal="center" vertical="center" wrapText="1"/>
    </xf>
    <xf numFmtId="0" fontId="16" fillId="10" borderId="5" xfId="1" applyFont="1" applyFill="1" applyBorder="1" applyAlignment="1">
      <alignment horizontal="left" wrapText="1" indent="1"/>
    </xf>
    <xf numFmtId="3" fontId="13" fillId="0" borderId="5" xfId="2" applyNumberFormat="1" applyFont="1" applyFill="1" applyBorder="1" applyAlignment="1">
      <alignment horizontal="center" vertical="center"/>
    </xf>
    <xf numFmtId="168" fontId="13" fillId="0" borderId="5" xfId="2" applyNumberFormat="1" applyFont="1" applyFill="1" applyBorder="1" applyAlignment="1">
      <alignment horizontal="center" vertical="center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3" fontId="17" fillId="25" borderId="10" xfId="2" applyNumberFormat="1" applyFont="1" applyFill="1" applyBorder="1" applyAlignment="1">
      <alignment horizontal="center"/>
    </xf>
    <xf numFmtId="168" fontId="17" fillId="25" borderId="10" xfId="2" applyNumberFormat="1" applyFont="1" applyFill="1" applyBorder="1" applyAlignment="1">
      <alignment horizontal="center"/>
    </xf>
    <xf numFmtId="0" fontId="12" fillId="10" borderId="12" xfId="0" applyFont="1" applyFill="1" applyBorder="1" applyAlignment="1">
      <alignment horizontal="left" wrapText="1" indent="2"/>
    </xf>
    <xf numFmtId="164" fontId="10" fillId="25" borderId="10" xfId="1" applyNumberFormat="1" applyFont="1" applyFill="1" applyBorder="1"/>
    <xf numFmtId="0" fontId="12" fillId="23" borderId="8" xfId="1" applyFont="1" applyFill="1" applyBorder="1" applyAlignment="1">
      <alignment horizontal="left" indent="1"/>
    </xf>
    <xf numFmtId="164" fontId="10" fillId="10" borderId="8" xfId="1" applyNumberFormat="1" applyFont="1" applyFill="1" applyBorder="1"/>
    <xf numFmtId="164" fontId="10" fillId="0" borderId="8" xfId="1" applyNumberFormat="1" applyFont="1" applyFill="1" applyBorder="1"/>
    <xf numFmtId="0" fontId="10" fillId="0" borderId="0" xfId="0" applyFont="1" applyFill="1" applyAlignment="1">
      <alignment horizontal="left"/>
    </xf>
    <xf numFmtId="3" fontId="19" fillId="0" borderId="13" xfId="2" applyNumberFormat="1" applyFont="1" applyFill="1" applyBorder="1" applyAlignment="1">
      <alignment horizontal="center" vertical="center"/>
    </xf>
    <xf numFmtId="3" fontId="13" fillId="0" borderId="6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 wrapText="1"/>
    </xf>
    <xf numFmtId="3" fontId="19" fillId="26" borderId="6" xfId="1" applyNumberFormat="1" applyFont="1" applyFill="1" applyBorder="1" applyAlignment="1">
      <alignment horizontal="center"/>
    </xf>
    <xf numFmtId="0" fontId="8" fillId="26" borderId="6" xfId="1" applyFont="1" applyFill="1" applyBorder="1" applyAlignment="1">
      <alignment horizontal="left"/>
    </xf>
    <xf numFmtId="0" fontId="12" fillId="15" borderId="6" xfId="1" applyFont="1" applyFill="1" applyBorder="1" applyAlignment="1">
      <alignment horizontal="left" indent="1"/>
    </xf>
    <xf numFmtId="0" fontId="12" fillId="16" borderId="6" xfId="1" applyFont="1" applyFill="1" applyBorder="1" applyAlignment="1">
      <alignment horizontal="left" indent="1"/>
    </xf>
    <xf numFmtId="165" fontId="17" fillId="0" borderId="0" xfId="2" applyFont="1" applyFill="1" applyBorder="1"/>
    <xf numFmtId="165" fontId="7" fillId="0" borderId="0" xfId="2" applyFont="1" applyFill="1" applyBorder="1"/>
    <xf numFmtId="165" fontId="10" fillId="0" borderId="0" xfId="2" applyFont="1" applyFill="1"/>
    <xf numFmtId="0" fontId="12" fillId="10" borderId="13" xfId="1" applyFont="1" applyFill="1" applyBorder="1" applyAlignment="1">
      <alignment horizontal="left" indent="1"/>
    </xf>
    <xf numFmtId="0" fontId="12" fillId="10" borderId="14" xfId="1" applyFont="1" applyFill="1" applyBorder="1" applyAlignment="1">
      <alignment wrapText="1"/>
    </xf>
    <xf numFmtId="0" fontId="12" fillId="25" borderId="13" xfId="1" applyFont="1" applyFill="1" applyBorder="1" applyAlignment="1">
      <alignment horizontal="left" indent="1"/>
    </xf>
    <xf numFmtId="43" fontId="8" fillId="0" borderId="0" xfId="0" applyNumberFormat="1" applyFont="1" applyFill="1"/>
    <xf numFmtId="0" fontId="12" fillId="25" borderId="8" xfId="1" applyFont="1" applyFill="1" applyBorder="1" applyAlignment="1">
      <alignment horizontal="left" indent="1"/>
    </xf>
    <xf numFmtId="0" fontId="15" fillId="0" borderId="30" xfId="1" applyFont="1" applyFill="1" applyBorder="1" applyAlignment="1">
      <alignment horizontal="left"/>
    </xf>
    <xf numFmtId="0" fontId="12" fillId="21" borderId="6" xfId="1" applyFont="1" applyFill="1" applyBorder="1" applyAlignment="1">
      <alignment horizontal="left" indent="1"/>
    </xf>
    <xf numFmtId="0" fontId="12" fillId="20" borderId="6" xfId="1" applyFont="1" applyFill="1" applyBorder="1" applyAlignment="1">
      <alignment horizontal="left" indent="1"/>
    </xf>
    <xf numFmtId="0" fontId="12" fillId="11" borderId="6" xfId="1" applyFont="1" applyFill="1" applyBorder="1" applyAlignment="1">
      <alignment horizontal="left" indent="1"/>
    </xf>
    <xf numFmtId="3" fontId="7" fillId="0" borderId="6" xfId="1" applyNumberFormat="1" applyFont="1" applyFill="1" applyBorder="1" applyAlignment="1">
      <alignment horizontal="center"/>
    </xf>
    <xf numFmtId="172" fontId="9" fillId="25" borderId="10" xfId="1" applyNumberFormat="1" applyFont="1" applyFill="1" applyBorder="1" applyAlignment="1">
      <alignment horizontal="center" vertical="center" wrapText="1"/>
    </xf>
    <xf numFmtId="172" fontId="9" fillId="1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13" fillId="10" borderId="6" xfId="1" applyNumberFormat="1" applyFont="1" applyFill="1" applyBorder="1" applyAlignment="1">
      <alignment horizontal="center" vertical="center" wrapText="1"/>
    </xf>
    <xf numFmtId="172" fontId="13" fillId="0" borderId="6" xfId="1" applyNumberFormat="1" applyFont="1" applyFill="1" applyBorder="1" applyAlignment="1">
      <alignment horizontal="center" vertical="center" wrapText="1"/>
    </xf>
    <xf numFmtId="172" fontId="10" fillId="0" borderId="13" xfId="1" applyNumberFormat="1" applyFont="1" applyFill="1" applyBorder="1" applyAlignment="1">
      <alignment horizontal="center" vertical="center" wrapText="1"/>
    </xf>
    <xf numFmtId="172" fontId="10" fillId="25" borderId="10" xfId="1" applyNumberFormat="1" applyFont="1" applyFill="1" applyBorder="1" applyAlignment="1">
      <alignment horizontal="center" vertical="center" wrapText="1"/>
    </xf>
    <xf numFmtId="172" fontId="10" fillId="0" borderId="10" xfId="1" applyNumberFormat="1" applyFont="1" applyFill="1" applyBorder="1" applyAlignment="1">
      <alignment horizontal="center" vertical="center" wrapText="1"/>
    </xf>
    <xf numFmtId="172" fontId="10" fillId="10" borderId="10" xfId="1" applyNumberFormat="1" applyFont="1" applyFill="1" applyBorder="1" applyAlignment="1">
      <alignment horizontal="center" vertical="center" wrapText="1"/>
    </xf>
    <xf numFmtId="172" fontId="10" fillId="0" borderId="12" xfId="1" applyNumberFormat="1" applyFont="1" applyFill="1" applyBorder="1" applyAlignment="1">
      <alignment horizontal="center" vertical="center" wrapText="1"/>
    </xf>
    <xf numFmtId="172" fontId="10" fillId="25" borderId="10" xfId="2" applyNumberFormat="1" applyFont="1" applyFill="1" applyBorder="1" applyAlignment="1">
      <alignment horizontal="center" vertical="center"/>
    </xf>
    <xf numFmtId="172" fontId="10" fillId="0" borderId="10" xfId="2" applyNumberFormat="1" applyFont="1" applyFill="1" applyBorder="1" applyAlignment="1">
      <alignment horizontal="center" vertical="center"/>
    </xf>
    <xf numFmtId="172" fontId="10" fillId="0" borderId="5" xfId="2" applyNumberFormat="1" applyFont="1" applyFill="1" applyBorder="1" applyAlignment="1">
      <alignment horizontal="center" vertical="center"/>
    </xf>
    <xf numFmtId="172" fontId="8" fillId="0" borderId="2" xfId="1" applyNumberFormat="1" applyFont="1" applyFill="1" applyBorder="1" applyAlignment="1">
      <alignment horizontal="center" vertical="center" wrapText="1"/>
    </xf>
    <xf numFmtId="172" fontId="10" fillId="0" borderId="6" xfId="1" applyNumberFormat="1" applyFont="1" applyFill="1" applyBorder="1" applyAlignment="1">
      <alignment horizontal="center" vertical="center" wrapText="1"/>
    </xf>
    <xf numFmtId="172" fontId="10" fillId="0" borderId="2" xfId="1" applyNumberFormat="1" applyFont="1" applyFill="1" applyBorder="1" applyAlignment="1">
      <alignment horizontal="center" vertical="center" wrapText="1"/>
    </xf>
    <xf numFmtId="172" fontId="8" fillId="10" borderId="13" xfId="1" applyNumberFormat="1" applyFont="1" applyFill="1" applyBorder="1" applyAlignment="1">
      <alignment horizontal="center" vertical="center" wrapText="1"/>
    </xf>
    <xf numFmtId="172" fontId="8" fillId="0" borderId="13" xfId="1" applyNumberFormat="1" applyFont="1" applyFill="1" applyBorder="1" applyAlignment="1">
      <alignment horizontal="center" vertical="center" wrapText="1"/>
    </xf>
    <xf numFmtId="172" fontId="10" fillId="10" borderId="6" xfId="1" applyNumberFormat="1" applyFont="1" applyFill="1" applyBorder="1" applyAlignment="1">
      <alignment horizontal="center" vertical="center" wrapText="1"/>
    </xf>
    <xf numFmtId="172" fontId="13" fillId="0" borderId="13" xfId="1" applyNumberFormat="1" applyFont="1" applyFill="1" applyBorder="1" applyAlignment="1">
      <alignment horizontal="center" vertical="center" wrapText="1"/>
    </xf>
    <xf numFmtId="172" fontId="19" fillId="26" borderId="6" xfId="1" applyNumberFormat="1" applyFont="1" applyFill="1" applyBorder="1" applyAlignment="1">
      <alignment horizontal="center" vertical="center"/>
    </xf>
    <xf numFmtId="172" fontId="10" fillId="11" borderId="13" xfId="1" applyNumberFormat="1" applyFont="1" applyFill="1" applyBorder="1" applyAlignment="1">
      <alignment horizontal="center" vertical="center"/>
    </xf>
    <xf numFmtId="172" fontId="10" fillId="10" borderId="10" xfId="1" applyNumberFormat="1" applyFont="1" applyFill="1" applyBorder="1" applyAlignment="1">
      <alignment horizontal="center" vertical="center"/>
    </xf>
    <xf numFmtId="172" fontId="10" fillId="0" borderId="10" xfId="1" applyNumberFormat="1" applyFont="1" applyFill="1" applyBorder="1" applyAlignment="1">
      <alignment horizontal="center" vertical="center"/>
    </xf>
    <xf numFmtId="172" fontId="10" fillId="25" borderId="10" xfId="1" applyNumberFormat="1" applyFont="1" applyFill="1" applyBorder="1" applyAlignment="1">
      <alignment horizontal="center" vertical="center"/>
    </xf>
    <xf numFmtId="172" fontId="10" fillId="0" borderId="8" xfId="1" applyNumberFormat="1" applyFont="1" applyFill="1" applyBorder="1" applyAlignment="1">
      <alignment horizontal="center" vertical="center"/>
    </xf>
    <xf numFmtId="164" fontId="7" fillId="10" borderId="10" xfId="1" applyNumberFormat="1" applyFont="1" applyFill="1" applyBorder="1" applyAlignment="1">
      <alignment horizontal="center" vertical="center"/>
    </xf>
    <xf numFmtId="164" fontId="7" fillId="10" borderId="21" xfId="1" applyNumberFormat="1" applyFont="1" applyFill="1" applyBorder="1" applyAlignment="1">
      <alignment horizontal="center" vertical="center"/>
    </xf>
    <xf numFmtId="172" fontId="7" fillId="10" borderId="10" xfId="1" applyNumberFormat="1" applyFont="1" applyFill="1" applyBorder="1" applyAlignment="1">
      <alignment horizontal="center" vertical="center"/>
    </xf>
    <xf numFmtId="170" fontId="7" fillId="10" borderId="10" xfId="2" applyNumberFormat="1" applyFont="1" applyFill="1" applyBorder="1" applyAlignment="1">
      <alignment horizontal="center" vertical="center"/>
    </xf>
    <xf numFmtId="170" fontId="7" fillId="10" borderId="12" xfId="2" applyNumberFormat="1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/>
    </xf>
    <xf numFmtId="170" fontId="7" fillId="10" borderId="2" xfId="2" applyNumberFormat="1" applyFont="1" applyFill="1" applyBorder="1" applyAlignment="1">
      <alignment horizontal="center" vertical="center"/>
    </xf>
    <xf numFmtId="164" fontId="8" fillId="10" borderId="14" xfId="1" applyNumberFormat="1" applyFont="1" applyFill="1" applyBorder="1" applyAlignment="1">
      <alignment horizontal="center" vertical="center"/>
    </xf>
    <xf numFmtId="164" fontId="10" fillId="10" borderId="14" xfId="1" applyNumberFormat="1" applyFont="1" applyFill="1" applyBorder="1" applyAlignment="1">
      <alignment horizontal="center" vertical="center"/>
    </xf>
    <xf numFmtId="172" fontId="8" fillId="10" borderId="14" xfId="1" applyNumberFormat="1" applyFont="1" applyFill="1" applyBorder="1" applyAlignment="1">
      <alignment horizontal="center" vertical="center"/>
    </xf>
    <xf numFmtId="164" fontId="13" fillId="10" borderId="2" xfId="1" applyNumberFormat="1" applyFont="1" applyFill="1" applyBorder="1" applyAlignment="1">
      <alignment horizontal="center" vertical="center"/>
    </xf>
    <xf numFmtId="172" fontId="8" fillId="10" borderId="2" xfId="2" applyNumberFormat="1" applyFont="1" applyFill="1" applyBorder="1" applyAlignment="1">
      <alignment horizontal="center" vertical="center"/>
    </xf>
    <xf numFmtId="171" fontId="8" fillId="10" borderId="2" xfId="2" applyNumberFormat="1" applyFont="1" applyFill="1" applyBorder="1" applyAlignment="1">
      <alignment horizontal="center" vertical="center"/>
    </xf>
    <xf numFmtId="164" fontId="7" fillId="10" borderId="2" xfId="1" applyNumberFormat="1" applyFont="1" applyFill="1" applyBorder="1" applyAlignment="1">
      <alignment horizontal="center" vertical="center"/>
    </xf>
    <xf numFmtId="172" fontId="7" fillId="10" borderId="22" xfId="1" applyNumberFormat="1" applyFont="1" applyFill="1" applyBorder="1" applyAlignment="1">
      <alignment horizontal="center" vertical="center"/>
    </xf>
    <xf numFmtId="172" fontId="7" fillId="10" borderId="2" xfId="1" applyNumberFormat="1" applyFont="1" applyFill="1" applyBorder="1" applyAlignment="1">
      <alignment horizontal="center" vertical="center"/>
    </xf>
    <xf numFmtId="172" fontId="7" fillId="10" borderId="10" xfId="2" applyNumberFormat="1" applyFont="1" applyFill="1" applyBorder="1" applyAlignment="1">
      <alignment horizontal="center" vertical="center"/>
    </xf>
    <xf numFmtId="164" fontId="7" fillId="10" borderId="10" xfId="2" applyNumberFormat="1" applyFont="1" applyFill="1" applyBorder="1" applyAlignment="1">
      <alignment horizontal="center" vertical="center"/>
    </xf>
    <xf numFmtId="164" fontId="10" fillId="10" borderId="10" xfId="1" applyNumberFormat="1" applyFont="1" applyFill="1" applyBorder="1" applyAlignment="1">
      <alignment horizontal="center" vertical="center"/>
    </xf>
    <xf numFmtId="164" fontId="7" fillId="10" borderId="12" xfId="2" applyNumberFormat="1" applyFont="1" applyFill="1" applyBorder="1" applyAlignment="1">
      <alignment horizontal="center" vertical="center"/>
    </xf>
    <xf numFmtId="164" fontId="12" fillId="10" borderId="17" xfId="2" applyNumberFormat="1" applyFont="1" applyFill="1" applyBorder="1" applyAlignment="1">
      <alignment horizontal="center" vertical="center"/>
    </xf>
    <xf numFmtId="164" fontId="7" fillId="10" borderId="6" xfId="2" applyNumberFormat="1" applyFont="1" applyFill="1" applyBorder="1" applyAlignment="1">
      <alignment horizontal="center" vertical="center"/>
    </xf>
    <xf numFmtId="172" fontId="12" fillId="10" borderId="29" xfId="2" applyNumberFormat="1" applyFont="1" applyFill="1" applyBorder="1" applyAlignment="1">
      <alignment horizontal="center" vertical="center"/>
    </xf>
    <xf numFmtId="172" fontId="12" fillId="10" borderId="16" xfId="2" applyNumberFormat="1" applyFont="1" applyFill="1" applyBorder="1" applyAlignment="1">
      <alignment horizontal="center" vertical="center"/>
    </xf>
    <xf numFmtId="164" fontId="12" fillId="10" borderId="6" xfId="2" applyNumberFormat="1" applyFont="1" applyFill="1" applyBorder="1" applyAlignment="1">
      <alignment horizontal="center" vertical="center"/>
    </xf>
    <xf numFmtId="164" fontId="7" fillId="10" borderId="4" xfId="1" applyNumberFormat="1" applyFont="1" applyFill="1" applyBorder="1" applyAlignment="1">
      <alignment horizontal="center" vertical="center"/>
    </xf>
    <xf numFmtId="172" fontId="7" fillId="10" borderId="24" xfId="2" applyNumberFormat="1" applyFont="1" applyFill="1" applyBorder="1" applyAlignment="1">
      <alignment horizontal="center" vertical="center"/>
    </xf>
    <xf numFmtId="172" fontId="7" fillId="10" borderId="4" xfId="2" applyNumberFormat="1" applyFont="1" applyFill="1" applyBorder="1" applyAlignment="1">
      <alignment horizontal="center" vertical="center"/>
    </xf>
    <xf numFmtId="164" fontId="7" fillId="10" borderId="4" xfId="2" applyNumberFormat="1" applyFont="1" applyFill="1" applyBorder="1" applyAlignment="1">
      <alignment horizontal="center" vertical="center"/>
    </xf>
    <xf numFmtId="164" fontId="12" fillId="10" borderId="20" xfId="2" applyNumberFormat="1" applyFont="1" applyFill="1" applyBorder="1" applyAlignment="1">
      <alignment horizontal="center" vertical="center"/>
    </xf>
    <xf numFmtId="164" fontId="12" fillId="10" borderId="29" xfId="2" applyNumberFormat="1" applyFont="1" applyFill="1" applyBorder="1" applyAlignment="1">
      <alignment horizontal="center" vertical="center"/>
    </xf>
    <xf numFmtId="170" fontId="7" fillId="10" borderId="6" xfId="2" applyNumberFormat="1" applyFont="1" applyFill="1" applyBorder="1" applyAlignment="1">
      <alignment horizontal="center" vertical="center"/>
    </xf>
    <xf numFmtId="172" fontId="12" fillId="10" borderId="6" xfId="2" applyNumberFormat="1" applyFont="1" applyFill="1" applyBorder="1" applyAlignment="1">
      <alignment horizontal="center" vertical="center"/>
    </xf>
    <xf numFmtId="170" fontId="12" fillId="10" borderId="6" xfId="2" applyNumberFormat="1" applyFont="1" applyFill="1" applyBorder="1" applyAlignment="1">
      <alignment horizontal="center" vertical="center"/>
    </xf>
    <xf numFmtId="164" fontId="7" fillId="10" borderId="14" xfId="1" applyNumberFormat="1" applyFont="1" applyFill="1" applyBorder="1" applyAlignment="1">
      <alignment horizontal="center" vertical="center"/>
    </xf>
    <xf numFmtId="164" fontId="7" fillId="10" borderId="23" xfId="1" applyNumberFormat="1" applyFont="1" applyFill="1" applyBorder="1" applyAlignment="1">
      <alignment horizontal="center" vertical="center"/>
    </xf>
    <xf numFmtId="172" fontId="12" fillId="10" borderId="14" xfId="1" applyNumberFormat="1" applyFont="1" applyFill="1" applyBorder="1" applyAlignment="1">
      <alignment horizontal="center" vertical="center"/>
    </xf>
    <xf numFmtId="172" fontId="12" fillId="10" borderId="23" xfId="1" applyNumberFormat="1" applyFont="1" applyFill="1" applyBorder="1" applyAlignment="1">
      <alignment horizontal="center" vertical="center"/>
    </xf>
    <xf numFmtId="164" fontId="12" fillId="10" borderId="14" xfId="1" applyNumberFormat="1" applyFont="1" applyFill="1" applyBorder="1" applyAlignment="1">
      <alignment horizontal="center" vertical="center"/>
    </xf>
    <xf numFmtId="172" fontId="12" fillId="10" borderId="10" xfId="1" applyNumberFormat="1" applyFont="1" applyFill="1" applyBorder="1" applyAlignment="1">
      <alignment horizontal="center" vertical="center"/>
    </xf>
    <xf numFmtId="172" fontId="12" fillId="10" borderId="21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/>
    </xf>
    <xf numFmtId="174" fontId="7" fillId="10" borderId="10" xfId="2" applyNumberFormat="1" applyFont="1" applyFill="1" applyBorder="1" applyAlignment="1">
      <alignment horizontal="center" vertical="center"/>
    </xf>
    <xf numFmtId="164" fontId="10" fillId="10" borderId="12" xfId="1" applyNumberFormat="1" applyFont="1" applyFill="1" applyBorder="1" applyAlignment="1">
      <alignment horizontal="center" vertical="center"/>
    </xf>
    <xf numFmtId="170" fontId="7" fillId="10" borderId="18" xfId="2" applyNumberFormat="1" applyFont="1" applyFill="1" applyBorder="1" applyAlignment="1">
      <alignment horizontal="center" vertical="center"/>
    </xf>
    <xf numFmtId="170" fontId="12" fillId="10" borderId="18" xfId="2" applyNumberFormat="1" applyFont="1" applyFill="1" applyBorder="1" applyAlignment="1">
      <alignment horizontal="center" vertical="center"/>
    </xf>
    <xf numFmtId="164" fontId="7" fillId="10" borderId="0" xfId="2" applyNumberFormat="1" applyFont="1" applyFill="1" applyBorder="1" applyAlignment="1">
      <alignment horizontal="center" vertical="center"/>
    </xf>
    <xf numFmtId="164" fontId="7" fillId="10" borderId="2" xfId="2" applyNumberFormat="1" applyFont="1" applyFill="1" applyBorder="1" applyAlignment="1">
      <alignment horizontal="center" vertical="center"/>
    </xf>
    <xf numFmtId="164" fontId="12" fillId="10" borderId="10" xfId="2" applyNumberFormat="1" applyFont="1" applyFill="1" applyBorder="1" applyAlignment="1">
      <alignment horizontal="center" vertical="center"/>
    </xf>
    <xf numFmtId="164" fontId="7" fillId="10" borderId="27" xfId="2" applyNumberFormat="1" applyFont="1" applyFill="1" applyBorder="1" applyAlignment="1">
      <alignment horizontal="center" vertical="center"/>
    </xf>
    <xf numFmtId="172" fontId="12" fillId="10" borderId="20" xfId="2" applyNumberFormat="1" applyFont="1" applyFill="1" applyBorder="1" applyAlignment="1">
      <alignment horizontal="center" vertical="center"/>
    </xf>
    <xf numFmtId="170" fontId="7" fillId="10" borderId="6" xfId="1" applyNumberFormat="1" applyFont="1" applyFill="1" applyBorder="1" applyAlignment="1">
      <alignment horizontal="center" vertical="center"/>
    </xf>
    <xf numFmtId="172" fontId="12" fillId="10" borderId="20" xfId="1" applyNumberFormat="1" applyFont="1" applyFill="1" applyBorder="1" applyAlignment="1">
      <alignment horizontal="center" vertical="center"/>
    </xf>
    <xf numFmtId="172" fontId="7" fillId="10" borderId="12" xfId="1" applyNumberFormat="1" applyFont="1" applyFill="1" applyBorder="1" applyAlignment="1">
      <alignment horizontal="center" vertical="center"/>
    </xf>
    <xf numFmtId="164" fontId="10" fillId="10" borderId="27" xfId="1" applyNumberFormat="1" applyFont="1" applyFill="1" applyBorder="1" applyAlignment="1">
      <alignment horizontal="center" vertical="center"/>
    </xf>
    <xf numFmtId="164" fontId="12" fillId="10" borderId="19" xfId="2" applyNumberFormat="1" applyFont="1" applyFill="1" applyBorder="1" applyAlignment="1">
      <alignment horizontal="center" vertical="center"/>
    </xf>
    <xf numFmtId="164" fontId="10" fillId="10" borderId="18" xfId="1" applyNumberFormat="1" applyFont="1" applyFill="1" applyBorder="1" applyAlignment="1">
      <alignment horizontal="center" vertical="center"/>
    </xf>
    <xf numFmtId="172" fontId="7" fillId="10" borderId="14" xfId="2" applyNumberFormat="1" applyFont="1" applyFill="1" applyBorder="1" applyAlignment="1">
      <alignment horizontal="center" vertical="center"/>
    </xf>
    <xf numFmtId="164" fontId="7" fillId="10" borderId="14" xfId="2" applyNumberFormat="1" applyFont="1" applyFill="1" applyBorder="1" applyAlignment="1">
      <alignment horizontal="center" vertical="center"/>
    </xf>
    <xf numFmtId="164" fontId="7" fillId="10" borderId="18" xfId="2" applyNumberFormat="1" applyFont="1" applyFill="1" applyBorder="1" applyAlignment="1">
      <alignment horizontal="center" vertical="center"/>
    </xf>
    <xf numFmtId="172" fontId="8" fillId="10" borderId="14" xfId="2" applyNumberFormat="1" applyFont="1" applyFill="1" applyBorder="1" applyAlignment="1">
      <alignment horizontal="center" vertical="center"/>
    </xf>
    <xf numFmtId="171" fontId="8" fillId="10" borderId="14" xfId="2" applyNumberFormat="1" applyFont="1" applyFill="1" applyBorder="1" applyAlignment="1">
      <alignment horizontal="center" vertical="center"/>
    </xf>
    <xf numFmtId="170" fontId="7" fillId="10" borderId="14" xfId="2" applyNumberFormat="1" applyFont="1" applyFill="1" applyBorder="1" applyAlignment="1">
      <alignment horizontal="center" vertical="center"/>
    </xf>
    <xf numFmtId="164" fontId="12" fillId="7" borderId="10" xfId="1" applyNumberFormat="1" applyFont="1" applyFill="1" applyBorder="1" applyAlignment="1">
      <alignment horizontal="center" vertical="center"/>
    </xf>
    <xf numFmtId="164" fontId="12" fillId="0" borderId="6" xfId="2" applyNumberFormat="1" applyFont="1" applyFill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/>
    </xf>
    <xf numFmtId="172" fontId="12" fillId="0" borderId="20" xfId="2" applyNumberFormat="1" applyFont="1" applyFill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/>
    </xf>
    <xf numFmtId="172" fontId="7" fillId="0" borderId="14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10" borderId="1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 vertical="center"/>
    </xf>
    <xf numFmtId="172" fontId="7" fillId="10" borderId="1" xfId="1" applyNumberFormat="1" applyFont="1" applyFill="1" applyBorder="1" applyAlignment="1">
      <alignment horizontal="center" vertical="center"/>
    </xf>
    <xf numFmtId="164" fontId="12" fillId="24" borderId="10" xfId="2" applyNumberFormat="1" applyFont="1" applyFill="1" applyBorder="1" applyAlignment="1">
      <alignment horizontal="center" vertical="center"/>
    </xf>
    <xf numFmtId="164" fontId="12" fillId="24" borderId="10" xfId="1" applyNumberFormat="1" applyFont="1" applyFill="1" applyBorder="1" applyAlignment="1">
      <alignment horizontal="center" vertical="center"/>
    </xf>
    <xf numFmtId="170" fontId="12" fillId="24" borderId="10" xfId="2" applyNumberFormat="1" applyFont="1" applyFill="1" applyBorder="1" applyAlignment="1">
      <alignment horizontal="center" vertical="center"/>
    </xf>
    <xf numFmtId="164" fontId="12" fillId="24" borderId="6" xfId="1" applyNumberFormat="1" applyFont="1" applyFill="1" applyBorder="1" applyAlignment="1">
      <alignment horizontal="center" vertical="center"/>
    </xf>
    <xf numFmtId="164" fontId="7" fillId="24" borderId="6" xfId="2" applyNumberFormat="1" applyFont="1" applyFill="1" applyBorder="1" applyAlignment="1">
      <alignment horizontal="center" vertical="center"/>
    </xf>
    <xf numFmtId="172" fontId="12" fillId="24" borderId="6" xfId="1" applyNumberFormat="1" applyFont="1" applyFill="1" applyBorder="1" applyAlignment="1">
      <alignment horizontal="center" vertical="center"/>
    </xf>
    <xf numFmtId="164" fontId="12" fillId="24" borderId="6" xfId="2" applyNumberFormat="1" applyFont="1" applyFill="1" applyBorder="1" applyAlignment="1">
      <alignment horizontal="center" vertical="center"/>
    </xf>
    <xf numFmtId="164" fontId="16" fillId="0" borderId="14" xfId="1" applyNumberFormat="1" applyFont="1" applyFill="1" applyBorder="1" applyAlignment="1">
      <alignment horizontal="center" vertical="center"/>
    </xf>
    <xf numFmtId="172" fontId="7" fillId="0" borderId="14" xfId="1" applyNumberFormat="1" applyFont="1" applyFill="1" applyBorder="1" applyAlignment="1">
      <alignment horizontal="center" vertical="center"/>
    </xf>
    <xf numFmtId="2" fontId="17" fillId="10" borderId="2" xfId="1" applyNumberFormat="1" applyFont="1" applyFill="1" applyBorder="1" applyAlignment="1">
      <alignment horizontal="center" vertical="center"/>
    </xf>
    <xf numFmtId="172" fontId="17" fillId="10" borderId="2" xfId="1" applyNumberFormat="1" applyFont="1" applyFill="1" applyBorder="1" applyAlignment="1">
      <alignment horizontal="center" vertical="center"/>
    </xf>
    <xf numFmtId="171" fontId="17" fillId="10" borderId="2" xfId="1" applyNumberFormat="1" applyFont="1" applyFill="1" applyBorder="1" applyAlignment="1">
      <alignment horizontal="center" vertical="center"/>
    </xf>
    <xf numFmtId="0" fontId="17" fillId="10" borderId="10" xfId="1" applyFont="1" applyFill="1" applyBorder="1" applyAlignment="1">
      <alignment horizontal="center" vertical="center"/>
    </xf>
    <xf numFmtId="172" fontId="17" fillId="10" borderId="10" xfId="1" applyNumberFormat="1" applyFont="1" applyFill="1" applyBorder="1" applyAlignment="1">
      <alignment horizontal="center" vertical="center"/>
    </xf>
    <xf numFmtId="172" fontId="12" fillId="0" borderId="20" xfId="1" applyNumberFormat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172" fontId="16" fillId="0" borderId="20" xfId="2" applyNumberFormat="1" applyFont="1" applyFill="1" applyBorder="1" applyAlignment="1">
      <alignment horizontal="center" vertical="center"/>
    </xf>
    <xf numFmtId="172" fontId="16" fillId="10" borderId="20" xfId="2" applyNumberFormat="1" applyFont="1" applyFill="1" applyBorder="1" applyAlignment="1">
      <alignment horizontal="center" vertical="center"/>
    </xf>
    <xf numFmtId="171" fontId="16" fillId="0" borderId="20" xfId="2" applyNumberFormat="1" applyFont="1" applyFill="1" applyBorder="1" applyAlignment="1">
      <alignment horizontal="center" vertical="center"/>
    </xf>
    <xf numFmtId="164" fontId="7" fillId="14" borderId="2" xfId="1" applyNumberFormat="1" applyFont="1" applyFill="1" applyBorder="1" applyAlignment="1">
      <alignment horizontal="center" vertical="center"/>
    </xf>
    <xf numFmtId="172" fontId="17" fillId="14" borderId="2" xfId="1" applyNumberFormat="1" applyFont="1" applyFill="1" applyBorder="1" applyAlignment="1">
      <alignment horizontal="center" vertical="center"/>
    </xf>
    <xf numFmtId="0" fontId="17" fillId="14" borderId="2" xfId="1" applyFont="1" applyFill="1" applyBorder="1" applyAlignment="1">
      <alignment horizontal="center" vertical="center"/>
    </xf>
    <xf numFmtId="164" fontId="12" fillId="14" borderId="10" xfId="2" applyNumberFormat="1" applyFont="1" applyFill="1" applyBorder="1" applyAlignment="1">
      <alignment horizontal="center" vertical="center"/>
    </xf>
    <xf numFmtId="164" fontId="7" fillId="14" borderId="10" xfId="2" applyNumberFormat="1" applyFont="1" applyFill="1" applyBorder="1" applyAlignment="1">
      <alignment horizontal="center" vertical="center"/>
    </xf>
    <xf numFmtId="170" fontId="12" fillId="14" borderId="10" xfId="2" applyNumberFormat="1" applyFont="1" applyFill="1" applyBorder="1" applyAlignment="1">
      <alignment horizontal="center" vertical="center"/>
    </xf>
    <xf numFmtId="164" fontId="12" fillId="14" borderId="6" xfId="2" applyNumberFormat="1" applyFont="1" applyFill="1" applyBorder="1" applyAlignment="1">
      <alignment horizontal="center" vertical="center"/>
    </xf>
    <xf numFmtId="164" fontId="7" fillId="14" borderId="6" xfId="2" applyNumberFormat="1" applyFont="1" applyFill="1" applyBorder="1" applyAlignment="1">
      <alignment horizontal="center" vertical="center"/>
    </xf>
    <xf numFmtId="172" fontId="12" fillId="14" borderId="6" xfId="1" applyNumberFormat="1" applyFont="1" applyFill="1" applyBorder="1" applyAlignment="1">
      <alignment horizontal="center" vertical="center"/>
    </xf>
    <xf numFmtId="164" fontId="12" fillId="0" borderId="14" xfId="2" applyNumberFormat="1" applyFont="1" applyFill="1" applyBorder="1" applyAlignment="1">
      <alignment horizontal="center" vertical="center"/>
    </xf>
    <xf numFmtId="172" fontId="12" fillId="0" borderId="14" xfId="1" applyNumberFormat="1" applyFont="1" applyFill="1" applyBorder="1" applyAlignment="1">
      <alignment horizontal="center" vertical="center"/>
    </xf>
    <xf numFmtId="172" fontId="7" fillId="10" borderId="14" xfId="1" applyNumberFormat="1" applyFont="1" applyFill="1" applyBorder="1" applyAlignment="1">
      <alignment horizontal="center" vertical="center"/>
    </xf>
    <xf numFmtId="0" fontId="7" fillId="10" borderId="14" xfId="1" applyFont="1" applyFill="1" applyBorder="1" applyAlignment="1">
      <alignment horizontal="center" vertical="center"/>
    </xf>
    <xf numFmtId="164" fontId="7" fillId="10" borderId="6" xfId="1" applyNumberFormat="1" applyFont="1" applyFill="1" applyBorder="1" applyAlignment="1">
      <alignment horizontal="center" vertical="center"/>
    </xf>
    <xf numFmtId="164" fontId="12" fillId="18" borderId="2" xfId="1" applyNumberFormat="1" applyFont="1" applyFill="1" applyBorder="1" applyAlignment="1">
      <alignment horizontal="center" vertical="center"/>
    </xf>
    <xf numFmtId="164" fontId="7" fillId="18" borderId="2" xfId="1" applyNumberFormat="1" applyFont="1" applyFill="1" applyBorder="1" applyAlignment="1">
      <alignment horizontal="center" vertical="center"/>
    </xf>
    <xf numFmtId="172" fontId="12" fillId="18" borderId="2" xfId="1" applyNumberFormat="1" applyFont="1" applyFill="1" applyBorder="1" applyAlignment="1">
      <alignment horizontal="center" vertical="center"/>
    </xf>
    <xf numFmtId="0" fontId="12" fillId="18" borderId="2" xfId="1" applyFont="1" applyFill="1" applyBorder="1" applyAlignment="1">
      <alignment horizontal="center" vertical="center"/>
    </xf>
    <xf numFmtId="164" fontId="12" fillId="18" borderId="10" xfId="2" applyNumberFormat="1" applyFont="1" applyFill="1" applyBorder="1" applyAlignment="1">
      <alignment horizontal="center" vertical="center"/>
    </xf>
    <xf numFmtId="164" fontId="7" fillId="18" borderId="10" xfId="2" applyNumberFormat="1" applyFont="1" applyFill="1" applyBorder="1" applyAlignment="1">
      <alignment horizontal="center" vertical="center"/>
    </xf>
    <xf numFmtId="170" fontId="12" fillId="18" borderId="10" xfId="2" applyNumberFormat="1" applyFont="1" applyFill="1" applyBorder="1" applyAlignment="1">
      <alignment horizontal="center" vertical="center"/>
    </xf>
    <xf numFmtId="164" fontId="12" fillId="18" borderId="10" xfId="1" applyNumberFormat="1" applyFont="1" applyFill="1" applyBorder="1" applyAlignment="1">
      <alignment horizontal="center" vertical="center"/>
    </xf>
    <xf numFmtId="164" fontId="12" fillId="18" borderId="6" xfId="2" applyNumberFormat="1" applyFont="1" applyFill="1" applyBorder="1" applyAlignment="1">
      <alignment horizontal="center" vertical="center"/>
    </xf>
    <xf numFmtId="164" fontId="7" fillId="18" borderId="6" xfId="2" applyNumberFormat="1" applyFont="1" applyFill="1" applyBorder="1" applyAlignment="1">
      <alignment horizontal="center" vertical="center"/>
    </xf>
    <xf numFmtId="172" fontId="12" fillId="18" borderId="6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/>
    </xf>
    <xf numFmtId="164" fontId="12" fillId="17" borderId="2" xfId="1" applyNumberFormat="1" applyFont="1" applyFill="1" applyBorder="1" applyAlignment="1">
      <alignment horizontal="center" vertical="center"/>
    </xf>
    <xf numFmtId="164" fontId="7" fillId="17" borderId="2" xfId="1" applyNumberFormat="1" applyFont="1" applyFill="1" applyBorder="1" applyAlignment="1">
      <alignment horizontal="center" vertical="center"/>
    </xf>
    <xf numFmtId="172" fontId="12" fillId="17" borderId="2" xfId="1" applyNumberFormat="1" applyFont="1" applyFill="1" applyBorder="1" applyAlignment="1">
      <alignment horizontal="center" vertical="center"/>
    </xf>
    <xf numFmtId="164" fontId="12" fillId="17" borderId="10" xfId="2" applyNumberFormat="1" applyFont="1" applyFill="1" applyBorder="1" applyAlignment="1">
      <alignment horizontal="center" vertical="center"/>
    </xf>
    <xf numFmtId="164" fontId="7" fillId="17" borderId="10" xfId="2" applyNumberFormat="1" applyFont="1" applyFill="1" applyBorder="1" applyAlignment="1">
      <alignment horizontal="center" vertical="center"/>
    </xf>
    <xf numFmtId="170" fontId="12" fillId="17" borderId="10" xfId="2" applyNumberFormat="1" applyFont="1" applyFill="1" applyBorder="1" applyAlignment="1">
      <alignment horizontal="center" vertical="center"/>
    </xf>
    <xf numFmtId="164" fontId="12" fillId="17" borderId="10" xfId="1" applyNumberFormat="1" applyFont="1" applyFill="1" applyBorder="1" applyAlignment="1">
      <alignment horizontal="center" vertical="center"/>
    </xf>
    <xf numFmtId="164" fontId="12" fillId="17" borderId="6" xfId="2" applyNumberFormat="1" applyFont="1" applyFill="1" applyBorder="1" applyAlignment="1">
      <alignment horizontal="center" vertical="center"/>
    </xf>
    <xf numFmtId="164" fontId="7" fillId="17" borderId="6" xfId="2" applyNumberFormat="1" applyFont="1" applyFill="1" applyBorder="1" applyAlignment="1">
      <alignment horizontal="center" vertical="center"/>
    </xf>
    <xf numFmtId="172" fontId="12" fillId="17" borderId="6" xfId="1" applyNumberFormat="1" applyFont="1" applyFill="1" applyBorder="1" applyAlignment="1">
      <alignment horizontal="center" vertical="center"/>
    </xf>
    <xf numFmtId="164" fontId="12" fillId="17" borderId="6" xfId="1" applyNumberFormat="1" applyFont="1" applyFill="1" applyBorder="1" applyAlignment="1">
      <alignment horizontal="center" vertical="center"/>
    </xf>
    <xf numFmtId="0" fontId="12" fillId="10" borderId="14" xfId="1" applyFont="1" applyFill="1" applyBorder="1" applyAlignment="1">
      <alignment horizontal="center" vertical="center"/>
    </xf>
    <xf numFmtId="164" fontId="12" fillId="7" borderId="2" xfId="1" applyNumberFormat="1" applyFont="1" applyFill="1" applyBorder="1" applyAlignment="1">
      <alignment horizontal="center" vertical="center"/>
    </xf>
    <xf numFmtId="164" fontId="7" fillId="7" borderId="2" xfId="1" applyNumberFormat="1" applyFont="1" applyFill="1" applyBorder="1" applyAlignment="1">
      <alignment horizontal="center" vertical="center"/>
    </xf>
    <xf numFmtId="172" fontId="7" fillId="7" borderId="2" xfId="1" applyNumberFormat="1" applyFont="1" applyFill="1" applyBorder="1" applyAlignment="1">
      <alignment horizontal="center" vertical="center"/>
    </xf>
    <xf numFmtId="3" fontId="7" fillId="7" borderId="2" xfId="1" applyNumberFormat="1" applyFont="1" applyFill="1" applyBorder="1" applyAlignment="1">
      <alignment horizontal="center" vertical="center"/>
    </xf>
    <xf numFmtId="164" fontId="12" fillId="7" borderId="10" xfId="2" applyNumberFormat="1" applyFont="1" applyFill="1" applyBorder="1" applyAlignment="1">
      <alignment horizontal="center" vertical="center"/>
    </xf>
    <xf numFmtId="164" fontId="7" fillId="7" borderId="10" xfId="2" applyNumberFormat="1" applyFont="1" applyFill="1" applyBorder="1" applyAlignment="1">
      <alignment horizontal="center" vertical="center"/>
    </xf>
    <xf numFmtId="170" fontId="12" fillId="7" borderId="10" xfId="2" applyNumberFormat="1" applyFont="1" applyFill="1" applyBorder="1" applyAlignment="1">
      <alignment horizontal="center" vertical="center"/>
    </xf>
    <xf numFmtId="164" fontId="12" fillId="7" borderId="6" xfId="2" applyNumberFormat="1" applyFont="1" applyFill="1" applyBorder="1" applyAlignment="1">
      <alignment horizontal="center" vertical="center"/>
    </xf>
    <xf numFmtId="164" fontId="7" fillId="7" borderId="6" xfId="2" applyNumberFormat="1" applyFont="1" applyFill="1" applyBorder="1" applyAlignment="1">
      <alignment horizontal="center" vertical="center"/>
    </xf>
    <xf numFmtId="172" fontId="12" fillId="7" borderId="6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 wrapText="1"/>
    </xf>
    <xf numFmtId="164" fontId="7" fillId="10" borderId="10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164" fontId="12" fillId="10" borderId="1" xfId="1" applyNumberFormat="1" applyFont="1" applyFill="1" applyBorder="1" applyAlignment="1">
      <alignment horizontal="center" vertical="center"/>
    </xf>
    <xf numFmtId="172" fontId="12" fillId="0" borderId="1" xfId="1" applyNumberFormat="1" applyFont="1" applyFill="1" applyBorder="1" applyAlignment="1">
      <alignment horizontal="center" vertical="center"/>
    </xf>
    <xf numFmtId="172" fontId="12" fillId="10" borderId="1" xfId="1" applyNumberFormat="1" applyFont="1" applyFill="1" applyBorder="1" applyAlignment="1">
      <alignment horizontal="center" vertical="center"/>
    </xf>
    <xf numFmtId="164" fontId="12" fillId="0" borderId="10" xfId="2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70" fontId="12" fillId="0" borderId="10" xfId="2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72" fontId="12" fillId="0" borderId="6" xfId="1" applyNumberFormat="1" applyFont="1" applyFill="1" applyBorder="1" applyAlignment="1">
      <alignment horizontal="center" vertical="center"/>
    </xf>
    <xf numFmtId="0" fontId="10" fillId="10" borderId="10" xfId="1" applyFont="1" applyFill="1" applyBorder="1" applyAlignment="1">
      <alignment horizontal="center" vertical="center"/>
    </xf>
    <xf numFmtId="173" fontId="10" fillId="10" borderId="10" xfId="2" applyNumberFormat="1" applyFont="1" applyFill="1" applyBorder="1" applyAlignment="1">
      <alignment horizontal="center" vertical="center"/>
    </xf>
    <xf numFmtId="173" fontId="7" fillId="10" borderId="10" xfId="1" applyNumberFormat="1" applyFont="1" applyFill="1" applyBorder="1" applyAlignment="1">
      <alignment horizontal="center" vertical="center"/>
    </xf>
    <xf numFmtId="173" fontId="7" fillId="10" borderId="10" xfId="2" applyNumberFormat="1" applyFont="1" applyFill="1" applyBorder="1" applyAlignment="1">
      <alignment horizontal="center" vertical="center"/>
    </xf>
    <xf numFmtId="173" fontId="10" fillId="10" borderId="10" xfId="1" applyNumberFormat="1" applyFont="1" applyFill="1" applyBorder="1" applyAlignment="1">
      <alignment horizontal="center" vertical="center"/>
    </xf>
    <xf numFmtId="164" fontId="16" fillId="10" borderId="6" xfId="1" applyNumberFormat="1" applyFont="1" applyFill="1" applyBorder="1" applyAlignment="1">
      <alignment horizontal="center" vertical="center"/>
    </xf>
    <xf numFmtId="173" fontId="12" fillId="10" borderId="6" xfId="2" applyNumberFormat="1" applyFont="1" applyFill="1" applyBorder="1" applyAlignment="1">
      <alignment horizontal="center" vertical="center"/>
    </xf>
    <xf numFmtId="173" fontId="16" fillId="10" borderId="6" xfId="1" applyNumberFormat="1" applyFont="1" applyFill="1" applyBorder="1" applyAlignment="1">
      <alignment horizontal="center" vertical="center"/>
    </xf>
    <xf numFmtId="164" fontId="8" fillId="10" borderId="14" xfId="3" applyNumberFormat="1" applyFont="1" applyFill="1" applyBorder="1" applyAlignment="1">
      <alignment horizontal="center" vertical="center"/>
    </xf>
    <xf numFmtId="173" fontId="8" fillId="10" borderId="14" xfId="3" applyNumberFormat="1" applyFont="1" applyFill="1" applyBorder="1" applyAlignment="1">
      <alignment horizontal="center" vertical="center"/>
    </xf>
    <xf numFmtId="164" fontId="10" fillId="10" borderId="10" xfId="3" applyNumberFormat="1" applyFont="1" applyFill="1" applyBorder="1" applyAlignment="1">
      <alignment horizontal="center" vertical="center"/>
    </xf>
    <xf numFmtId="164" fontId="10" fillId="10" borderId="14" xfId="3" applyNumberFormat="1" applyFont="1" applyFill="1" applyBorder="1" applyAlignment="1">
      <alignment horizontal="center" vertical="center"/>
    </xf>
    <xf numFmtId="173" fontId="10" fillId="10" borderId="14" xfId="2" applyNumberFormat="1" applyFont="1" applyFill="1" applyBorder="1" applyAlignment="1">
      <alignment horizontal="center" vertical="center"/>
    </xf>
    <xf numFmtId="173" fontId="7" fillId="10" borderId="12" xfId="1" applyNumberFormat="1" applyFont="1" applyFill="1" applyBorder="1" applyAlignment="1">
      <alignment horizontal="center" vertical="center"/>
    </xf>
    <xf numFmtId="173" fontId="7" fillId="10" borderId="12" xfId="2" applyNumberFormat="1" applyFont="1" applyFill="1" applyBorder="1" applyAlignment="1">
      <alignment horizontal="center" vertical="center"/>
    </xf>
    <xf numFmtId="164" fontId="7" fillId="10" borderId="12" xfId="1" applyNumberFormat="1" applyFont="1" applyFill="1" applyBorder="1" applyAlignment="1">
      <alignment horizontal="center" vertical="center"/>
    </xf>
    <xf numFmtId="173" fontId="10" fillId="10" borderId="12" xfId="1" applyNumberFormat="1" applyFont="1" applyFill="1" applyBorder="1" applyAlignment="1">
      <alignment horizontal="center" vertical="center"/>
    </xf>
    <xf numFmtId="173" fontId="12" fillId="10" borderId="6" xfId="1" applyNumberFormat="1" applyFont="1" applyFill="1" applyBorder="1" applyAlignment="1">
      <alignment horizontal="center" vertical="center"/>
    </xf>
    <xf numFmtId="173" fontId="8" fillId="10" borderId="14" xfId="2" applyNumberFormat="1" applyFont="1" applyFill="1" applyBorder="1" applyAlignment="1">
      <alignment horizontal="center" vertical="center"/>
    </xf>
    <xf numFmtId="164" fontId="10" fillId="0" borderId="14" xfId="3" applyNumberFormat="1" applyFont="1" applyFill="1" applyBorder="1" applyAlignment="1">
      <alignment horizontal="center" vertical="center"/>
    </xf>
    <xf numFmtId="173" fontId="10" fillId="0" borderId="14" xfId="2" applyNumberFormat="1" applyFont="1" applyFill="1" applyBorder="1" applyAlignment="1">
      <alignment horizontal="center" vertical="center"/>
    </xf>
    <xf numFmtId="164" fontId="8" fillId="10" borderId="10" xfId="3" applyNumberFormat="1" applyFont="1" applyFill="1" applyBorder="1" applyAlignment="1">
      <alignment horizontal="center" vertical="center"/>
    </xf>
    <xf numFmtId="173" fontId="12" fillId="0" borderId="6" xfId="1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10" borderId="14" xfId="1" applyFont="1" applyFill="1" applyBorder="1" applyAlignment="1">
      <alignment horizontal="center" vertical="center"/>
    </xf>
    <xf numFmtId="173" fontId="8" fillId="0" borderId="14" xfId="1" applyNumberFormat="1" applyFont="1" applyFill="1" applyBorder="1" applyAlignment="1">
      <alignment horizontal="center" vertical="center"/>
    </xf>
    <xf numFmtId="173" fontId="8" fillId="10" borderId="14" xfId="1" applyNumberFormat="1" applyFont="1" applyFill="1" applyBorder="1" applyAlignment="1">
      <alignment horizontal="center" vertical="center"/>
    </xf>
    <xf numFmtId="164" fontId="8" fillId="0" borderId="14" xfId="3" applyNumberFormat="1" applyFont="1" applyFill="1" applyBorder="1" applyAlignment="1">
      <alignment horizontal="center" vertical="center"/>
    </xf>
    <xf numFmtId="173" fontId="8" fillId="0" borderId="14" xfId="3" applyNumberFormat="1" applyFont="1" applyFill="1" applyBorder="1" applyAlignment="1">
      <alignment horizontal="center" vertical="center"/>
    </xf>
    <xf numFmtId="164" fontId="12" fillId="10" borderId="14" xfId="2" applyNumberFormat="1" applyFont="1" applyFill="1" applyBorder="1" applyAlignment="1">
      <alignment horizontal="center" vertical="center"/>
    </xf>
    <xf numFmtId="164" fontId="12" fillId="10" borderId="3" xfId="2" applyNumberFormat="1" applyFont="1" applyFill="1" applyBorder="1" applyAlignment="1">
      <alignment horizontal="center" vertical="center"/>
    </xf>
    <xf numFmtId="164" fontId="16" fillId="10" borderId="3" xfId="1" applyNumberFormat="1" applyFont="1" applyFill="1" applyBorder="1" applyAlignment="1">
      <alignment horizontal="center" vertical="center"/>
    </xf>
    <xf numFmtId="173" fontId="12" fillId="0" borderId="3" xfId="1" applyNumberFormat="1" applyFont="1" applyFill="1" applyBorder="1" applyAlignment="1">
      <alignment horizontal="center" vertical="center"/>
    </xf>
    <xf numFmtId="173" fontId="12" fillId="0" borderId="14" xfId="1" applyNumberFormat="1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/>
    </xf>
    <xf numFmtId="164" fontId="12" fillId="10" borderId="7" xfId="1" applyNumberFormat="1" applyFont="1" applyFill="1" applyBorder="1" applyAlignment="1">
      <alignment horizontal="center" vertical="center"/>
    </xf>
    <xf numFmtId="173" fontId="12" fillId="10" borderId="3" xfId="1" applyNumberFormat="1" applyFont="1" applyFill="1" applyBorder="1" applyAlignment="1">
      <alignment horizontal="center" vertical="center"/>
    </xf>
    <xf numFmtId="164" fontId="8" fillId="0" borderId="10" xfId="3" applyNumberFormat="1" applyFont="1" applyFill="1" applyBorder="1" applyAlignment="1">
      <alignment horizontal="center" vertical="center"/>
    </xf>
    <xf numFmtId="173" fontId="10" fillId="0" borderId="10" xfId="2" applyNumberFormat="1" applyFont="1" applyFill="1" applyBorder="1" applyAlignment="1">
      <alignment horizontal="center" vertical="center"/>
    </xf>
    <xf numFmtId="164" fontId="8" fillId="14" borderId="13" xfId="1" applyNumberFormat="1" applyFont="1" applyFill="1" applyBorder="1" applyAlignment="1">
      <alignment horizontal="center" vertical="center"/>
    </xf>
    <xf numFmtId="173" fontId="10" fillId="14" borderId="13" xfId="2" applyNumberFormat="1" applyFont="1" applyFill="1" applyBorder="1" applyAlignment="1">
      <alignment horizontal="center" vertical="center"/>
    </xf>
    <xf numFmtId="164" fontId="8" fillId="14" borderId="10" xfId="3" applyNumberFormat="1" applyFont="1" applyFill="1" applyBorder="1" applyAlignment="1">
      <alignment horizontal="center" vertical="center"/>
    </xf>
    <xf numFmtId="173" fontId="8" fillId="14" borderId="10" xfId="3" applyNumberFormat="1" applyFont="1" applyFill="1" applyBorder="1" applyAlignment="1">
      <alignment horizontal="center" vertical="center"/>
    </xf>
    <xf numFmtId="170" fontId="8" fillId="14" borderId="10" xfId="3" applyNumberFormat="1" applyFont="1" applyFill="1" applyBorder="1" applyAlignment="1">
      <alignment horizontal="center" vertical="center"/>
    </xf>
    <xf numFmtId="164" fontId="8" fillId="14" borderId="8" xfId="3" applyNumberFormat="1" applyFont="1" applyFill="1" applyBorder="1" applyAlignment="1">
      <alignment horizontal="center" vertical="center"/>
    </xf>
    <xf numFmtId="173" fontId="8" fillId="14" borderId="8" xfId="3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10" borderId="2" xfId="1" applyNumberFormat="1" applyFont="1" applyFill="1" applyBorder="1" applyAlignment="1">
      <alignment horizontal="center" vertical="center"/>
    </xf>
    <xf numFmtId="173" fontId="8" fillId="0" borderId="2" xfId="1" applyNumberFormat="1" applyFont="1" applyFill="1" applyBorder="1" applyAlignment="1">
      <alignment horizontal="center" vertical="center"/>
    </xf>
    <xf numFmtId="173" fontId="8" fillId="10" borderId="2" xfId="1" applyNumberFormat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173" fontId="7" fillId="0" borderId="10" xfId="1" applyNumberFormat="1" applyFont="1" applyFill="1" applyBorder="1" applyAlignment="1">
      <alignment horizontal="center" vertical="center"/>
    </xf>
    <xf numFmtId="0" fontId="12" fillId="10" borderId="10" xfId="1" applyFont="1" applyFill="1" applyBorder="1" applyAlignment="1">
      <alignment horizontal="center" vertical="center"/>
    </xf>
    <xf numFmtId="173" fontId="12" fillId="10" borderId="10" xfId="1" applyNumberFormat="1" applyFont="1" applyFill="1" applyBorder="1" applyAlignment="1">
      <alignment horizontal="center" vertical="center"/>
    </xf>
    <xf numFmtId="173" fontId="10" fillId="10" borderId="10" xfId="3" applyNumberFormat="1" applyFont="1" applyFill="1" applyBorder="1" applyAlignment="1">
      <alignment horizontal="center" vertical="center"/>
    </xf>
    <xf numFmtId="173" fontId="12" fillId="0" borderId="6" xfId="2" applyNumberFormat="1" applyFont="1" applyFill="1" applyBorder="1" applyAlignment="1">
      <alignment horizontal="center" vertical="center"/>
    </xf>
    <xf numFmtId="171" fontId="12" fillId="15" borderId="13" xfId="2" applyNumberFormat="1" applyFont="1" applyFill="1" applyBorder="1" applyAlignment="1">
      <alignment horizontal="center" vertical="center"/>
    </xf>
    <xf numFmtId="173" fontId="7" fillId="15" borderId="13" xfId="2" applyNumberFormat="1" applyFont="1" applyFill="1" applyBorder="1" applyAlignment="1">
      <alignment horizontal="center" vertical="center"/>
    </xf>
    <xf numFmtId="164" fontId="7" fillId="15" borderId="10" xfId="2" applyNumberFormat="1" applyFont="1" applyFill="1" applyBorder="1" applyAlignment="1">
      <alignment horizontal="center" vertical="center"/>
    </xf>
    <xf numFmtId="171" fontId="17" fillId="15" borderId="10" xfId="1" applyNumberFormat="1" applyFont="1" applyFill="1" applyBorder="1" applyAlignment="1">
      <alignment horizontal="center" vertical="center"/>
    </xf>
    <xf numFmtId="173" fontId="10" fillId="15" borderId="10" xfId="3" applyNumberFormat="1" applyFont="1" applyFill="1" applyBorder="1" applyAlignment="1">
      <alignment horizontal="center" vertical="center"/>
    </xf>
    <xf numFmtId="164" fontId="10" fillId="15" borderId="10" xfId="3" applyNumberFormat="1" applyFont="1" applyFill="1" applyBorder="1" applyAlignment="1">
      <alignment horizontal="center" vertical="center"/>
    </xf>
    <xf numFmtId="164" fontId="8" fillId="15" borderId="8" xfId="3" applyNumberFormat="1" applyFont="1" applyFill="1" applyBorder="1" applyAlignment="1">
      <alignment horizontal="center" vertical="center"/>
    </xf>
    <xf numFmtId="173" fontId="8" fillId="15" borderId="8" xfId="3" applyNumberFormat="1" applyFont="1" applyFill="1" applyBorder="1" applyAlignment="1">
      <alignment horizontal="center" vertical="center"/>
    </xf>
    <xf numFmtId="173" fontId="12" fillId="0" borderId="2" xfId="2" applyNumberFormat="1" applyFont="1" applyFill="1" applyBorder="1" applyAlignment="1">
      <alignment horizontal="center" vertical="center"/>
    </xf>
    <xf numFmtId="173" fontId="12" fillId="10" borderId="2" xfId="2" applyNumberFormat="1" applyFont="1" applyFill="1" applyBorder="1" applyAlignment="1">
      <alignment horizontal="center" vertical="center"/>
    </xf>
    <xf numFmtId="173" fontId="17" fillId="10" borderId="10" xfId="1" applyNumberFormat="1" applyFont="1" applyFill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/>
    </xf>
    <xf numFmtId="173" fontId="12" fillId="0" borderId="10" xfId="1" applyNumberFormat="1" applyFont="1" applyFill="1" applyBorder="1" applyAlignment="1">
      <alignment horizontal="center" vertical="center"/>
    </xf>
    <xf numFmtId="171" fontId="16" fillId="0" borderId="16" xfId="2" applyNumberFormat="1" applyFont="1" applyFill="1" applyBorder="1" applyAlignment="1">
      <alignment horizontal="center" vertical="center"/>
    </xf>
    <xf numFmtId="171" fontId="16" fillId="10" borderId="16" xfId="2" applyNumberFormat="1" applyFont="1" applyFill="1" applyBorder="1" applyAlignment="1">
      <alignment horizontal="center" vertical="center"/>
    </xf>
    <xf numFmtId="171" fontId="7" fillId="0" borderId="16" xfId="2" applyNumberFormat="1" applyFont="1" applyFill="1" applyBorder="1" applyAlignment="1">
      <alignment horizontal="center" vertical="center"/>
    </xf>
    <xf numFmtId="173" fontId="16" fillId="0" borderId="20" xfId="2" applyNumberFormat="1" applyFont="1" applyFill="1" applyBorder="1" applyAlignment="1">
      <alignment horizontal="center" vertical="center"/>
    </xf>
    <xf numFmtId="173" fontId="16" fillId="10" borderId="20" xfId="2" applyNumberFormat="1" applyFont="1" applyFill="1" applyBorder="1" applyAlignment="1">
      <alignment horizontal="center" vertical="center"/>
    </xf>
    <xf numFmtId="173" fontId="17" fillId="10" borderId="14" xfId="2" applyNumberFormat="1" applyFont="1" applyFill="1" applyBorder="1" applyAlignment="1">
      <alignment horizontal="center" vertical="center"/>
    </xf>
    <xf numFmtId="164" fontId="7" fillId="23" borderId="13" xfId="1" applyNumberFormat="1" applyFont="1" applyFill="1" applyBorder="1" applyAlignment="1">
      <alignment horizontal="center" vertical="center"/>
    </xf>
    <xf numFmtId="173" fontId="17" fillId="23" borderId="13" xfId="2" applyNumberFormat="1" applyFont="1" applyFill="1" applyBorder="1" applyAlignment="1">
      <alignment horizontal="center" vertical="center"/>
    </xf>
    <xf numFmtId="164" fontId="12" fillId="23" borderId="10" xfId="1" applyNumberFormat="1" applyFont="1" applyFill="1" applyBorder="1" applyAlignment="1">
      <alignment horizontal="center" vertical="center"/>
    </xf>
    <xf numFmtId="173" fontId="12" fillId="23" borderId="10" xfId="1" applyNumberFormat="1" applyFont="1" applyFill="1" applyBorder="1" applyAlignment="1">
      <alignment horizontal="center" vertical="center"/>
    </xf>
    <xf numFmtId="164" fontId="12" fillId="23" borderId="3" xfId="1" applyNumberFormat="1" applyFont="1" applyFill="1" applyBorder="1" applyAlignment="1">
      <alignment horizontal="center" vertical="center"/>
    </xf>
    <xf numFmtId="173" fontId="12" fillId="23" borderId="3" xfId="1" applyNumberFormat="1" applyFont="1" applyFill="1" applyBorder="1" applyAlignment="1">
      <alignment horizontal="center" vertical="center"/>
    </xf>
    <xf numFmtId="171" fontId="16" fillId="0" borderId="2" xfId="1" applyNumberFormat="1" applyFont="1" applyFill="1" applyBorder="1" applyAlignment="1">
      <alignment horizontal="center" vertical="center"/>
    </xf>
    <xf numFmtId="171" fontId="16" fillId="10" borderId="2" xfId="1" applyNumberFormat="1" applyFont="1" applyFill="1" applyBorder="1" applyAlignment="1">
      <alignment horizontal="center" vertical="center"/>
    </xf>
    <xf numFmtId="173" fontId="17" fillId="0" borderId="2" xfId="1" applyNumberFormat="1" applyFont="1" applyFill="1" applyBorder="1" applyAlignment="1">
      <alignment horizontal="center" vertical="center"/>
    </xf>
    <xf numFmtId="173" fontId="17" fillId="1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 wrapText="1"/>
    </xf>
    <xf numFmtId="171" fontId="12" fillId="14" borderId="13" xfId="2" applyNumberFormat="1" applyFont="1" applyFill="1" applyBorder="1" applyAlignment="1">
      <alignment horizontal="center" vertical="center"/>
    </xf>
    <xf numFmtId="173" fontId="7" fillId="14" borderId="13" xfId="1" applyNumberFormat="1" applyFont="1" applyFill="1" applyBorder="1" applyAlignment="1">
      <alignment horizontal="center" vertical="center"/>
    </xf>
    <xf numFmtId="164" fontId="9" fillId="14" borderId="10" xfId="3" applyNumberFormat="1" applyFont="1" applyFill="1" applyBorder="1" applyAlignment="1">
      <alignment horizontal="center" vertical="center"/>
    </xf>
    <xf numFmtId="173" fontId="9" fillId="14" borderId="10" xfId="3" applyNumberFormat="1" applyFont="1" applyFill="1" applyBorder="1" applyAlignment="1">
      <alignment horizontal="center" vertical="center"/>
    </xf>
    <xf numFmtId="164" fontId="12" fillId="14" borderId="8" xfId="1" applyNumberFormat="1" applyFont="1" applyFill="1" applyBorder="1" applyAlignment="1">
      <alignment horizontal="center" vertical="center"/>
    </xf>
    <xf numFmtId="173" fontId="12" fillId="14" borderId="8" xfId="1" applyNumberFormat="1" applyFont="1" applyFill="1" applyBorder="1" applyAlignment="1">
      <alignment horizontal="center" vertical="center"/>
    </xf>
    <xf numFmtId="171" fontId="12" fillId="0" borderId="2" xfId="1" applyNumberFormat="1" applyFont="1" applyFill="1" applyBorder="1" applyAlignment="1">
      <alignment horizontal="center" vertical="center"/>
    </xf>
    <xf numFmtId="171" fontId="12" fillId="10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10" borderId="2" xfId="1" applyNumberFormat="1" applyFont="1" applyFill="1" applyBorder="1" applyAlignment="1">
      <alignment horizontal="center" vertical="center"/>
    </xf>
    <xf numFmtId="164" fontId="7" fillId="11" borderId="13" xfId="1" applyNumberFormat="1" applyFont="1" applyFill="1" applyBorder="1" applyAlignment="1">
      <alignment horizontal="center" vertical="center"/>
    </xf>
    <xf numFmtId="173" fontId="12" fillId="11" borderId="13" xfId="1" applyNumberFormat="1" applyFont="1" applyFill="1" applyBorder="1" applyAlignment="1">
      <alignment horizontal="center" vertical="center"/>
    </xf>
    <xf numFmtId="164" fontId="7" fillId="11" borderId="10" xfId="1" applyNumberFormat="1" applyFont="1" applyFill="1" applyBorder="1" applyAlignment="1">
      <alignment horizontal="center" vertical="center"/>
    </xf>
    <xf numFmtId="173" fontId="7" fillId="11" borderId="10" xfId="1" applyNumberFormat="1" applyFont="1" applyFill="1" applyBorder="1" applyAlignment="1">
      <alignment horizontal="center" vertical="center"/>
    </xf>
    <xf numFmtId="0" fontId="7" fillId="21" borderId="13" xfId="1" applyFont="1" applyFill="1" applyBorder="1" applyAlignment="1">
      <alignment horizontal="center" vertical="center"/>
    </xf>
    <xf numFmtId="173" fontId="16" fillId="21" borderId="13" xfId="1" applyNumberFormat="1" applyFont="1" applyFill="1" applyBorder="1" applyAlignment="1">
      <alignment horizontal="center" vertical="center"/>
    </xf>
    <xf numFmtId="164" fontId="9" fillId="21" borderId="10" xfId="3" applyNumberFormat="1" applyFont="1" applyFill="1" applyBorder="1" applyAlignment="1">
      <alignment horizontal="center" vertical="center"/>
    </xf>
    <xf numFmtId="173" fontId="9" fillId="21" borderId="10" xfId="3" applyNumberFormat="1" applyFont="1" applyFill="1" applyBorder="1" applyAlignment="1">
      <alignment horizontal="center" vertical="center"/>
    </xf>
    <xf numFmtId="164" fontId="8" fillId="21" borderId="6" xfId="3" applyNumberFormat="1" applyFont="1" applyFill="1" applyBorder="1" applyAlignment="1">
      <alignment horizontal="center" vertical="center"/>
    </xf>
    <xf numFmtId="173" fontId="8" fillId="21" borderId="6" xfId="3" applyNumberFormat="1" applyFont="1" applyFill="1" applyBorder="1" applyAlignment="1">
      <alignment horizontal="center" vertical="center"/>
    </xf>
    <xf numFmtId="164" fontId="12" fillId="0" borderId="2" xfId="1" applyNumberFormat="1" applyFont="1" applyFill="1" applyBorder="1" applyAlignment="1">
      <alignment horizontal="center" vertical="center"/>
    </xf>
    <xf numFmtId="164" fontId="12" fillId="10" borderId="2" xfId="1" applyNumberFormat="1" applyFont="1" applyFill="1" applyBorder="1" applyAlignment="1">
      <alignment horizontal="center" vertical="center"/>
    </xf>
    <xf numFmtId="164" fontId="7" fillId="20" borderId="13" xfId="1" applyNumberFormat="1" applyFont="1" applyFill="1" applyBorder="1" applyAlignment="1">
      <alignment horizontal="center" vertical="center"/>
    </xf>
    <xf numFmtId="173" fontId="7" fillId="20" borderId="13" xfId="1" applyNumberFormat="1" applyFont="1" applyFill="1" applyBorder="1" applyAlignment="1">
      <alignment horizontal="center" vertical="center"/>
    </xf>
    <xf numFmtId="164" fontId="9" fillId="20" borderId="10" xfId="3" applyNumberFormat="1" applyFont="1" applyFill="1" applyBorder="1" applyAlignment="1">
      <alignment horizontal="center" vertical="center"/>
    </xf>
    <xf numFmtId="173" fontId="9" fillId="20" borderId="10" xfId="3" applyNumberFormat="1" applyFont="1" applyFill="1" applyBorder="1" applyAlignment="1">
      <alignment horizontal="center" vertical="center"/>
    </xf>
    <xf numFmtId="164" fontId="13" fillId="20" borderId="6" xfId="3" applyNumberFormat="1" applyFont="1" applyFill="1" applyBorder="1" applyAlignment="1">
      <alignment horizontal="center" vertical="center"/>
    </xf>
    <xf numFmtId="173" fontId="13" fillId="20" borderId="6" xfId="3" applyNumberFormat="1" applyFont="1" applyFill="1" applyBorder="1" applyAlignment="1">
      <alignment horizontal="center" vertical="center"/>
    </xf>
    <xf numFmtId="0" fontId="7" fillId="11" borderId="13" xfId="1" applyFont="1" applyFill="1" applyBorder="1" applyAlignment="1">
      <alignment horizontal="center" vertical="center"/>
    </xf>
    <xf numFmtId="173" fontId="7" fillId="11" borderId="13" xfId="1" applyNumberFormat="1" applyFont="1" applyFill="1" applyBorder="1" applyAlignment="1">
      <alignment horizontal="center" vertical="center"/>
    </xf>
    <xf numFmtId="164" fontId="9" fillId="11" borderId="10" xfId="3" applyNumberFormat="1" applyFont="1" applyFill="1" applyBorder="1" applyAlignment="1">
      <alignment horizontal="center" vertical="center"/>
    </xf>
    <xf numFmtId="173" fontId="9" fillId="11" borderId="10" xfId="3" applyNumberFormat="1" applyFont="1" applyFill="1" applyBorder="1" applyAlignment="1">
      <alignment horizontal="center" vertical="center"/>
    </xf>
    <xf numFmtId="164" fontId="13" fillId="11" borderId="6" xfId="3" applyNumberFormat="1" applyFont="1" applyFill="1" applyBorder="1" applyAlignment="1">
      <alignment horizontal="center" vertical="center"/>
    </xf>
    <xf numFmtId="173" fontId="13" fillId="11" borderId="6" xfId="3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2" fillId="1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173" fontId="7" fillId="0" borderId="13" xfId="1" applyNumberFormat="1" applyFont="1" applyFill="1" applyBorder="1" applyAlignment="1">
      <alignment horizontal="center" vertical="center"/>
    </xf>
    <xf numFmtId="173" fontId="12" fillId="10" borderId="10" xfId="2" applyNumberFormat="1" applyFont="1" applyFill="1" applyBorder="1" applyAlignment="1">
      <alignment horizontal="center" vertical="center"/>
    </xf>
    <xf numFmtId="164" fontId="12" fillId="15" borderId="13" xfId="1" applyNumberFormat="1" applyFont="1" applyFill="1" applyBorder="1" applyAlignment="1">
      <alignment horizontal="center" vertical="center"/>
    </xf>
    <xf numFmtId="173" fontId="12" fillId="15" borderId="13" xfId="1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8" fillId="15" borderId="6" xfId="3" applyNumberFormat="1" applyFont="1" applyFill="1" applyBorder="1" applyAlignment="1">
      <alignment horizontal="center" vertical="center"/>
    </xf>
    <xf numFmtId="173" fontId="8" fillId="15" borderId="6" xfId="3" applyNumberFormat="1" applyFont="1" applyFill="1" applyBorder="1" applyAlignment="1">
      <alignment horizontal="center" vertical="center"/>
    </xf>
    <xf numFmtId="171" fontId="12" fillId="0" borderId="6" xfId="2" applyNumberFormat="1" applyFont="1" applyFill="1" applyBorder="1" applyAlignment="1">
      <alignment horizontal="center" vertical="center"/>
    </xf>
    <xf numFmtId="169" fontId="12" fillId="16" borderId="13" xfId="4" applyNumberFormat="1" applyFont="1" applyFill="1" applyBorder="1" applyAlignment="1">
      <alignment horizontal="center" vertical="center"/>
    </xf>
    <xf numFmtId="173" fontId="12" fillId="16" borderId="13" xfId="4" applyNumberFormat="1" applyFont="1" applyFill="1" applyBorder="1" applyAlignment="1">
      <alignment horizontal="center" vertical="center"/>
    </xf>
    <xf numFmtId="164" fontId="9" fillId="16" borderId="10" xfId="3" applyNumberFormat="1" applyFont="1" applyFill="1" applyBorder="1" applyAlignment="1">
      <alignment horizontal="center" vertical="center"/>
    </xf>
    <xf numFmtId="173" fontId="9" fillId="16" borderId="10" xfId="3" applyNumberFormat="1" applyFont="1" applyFill="1" applyBorder="1" applyAlignment="1">
      <alignment horizontal="center" vertical="center"/>
    </xf>
    <xf numFmtId="164" fontId="8" fillId="16" borderId="6" xfId="3" applyNumberFormat="1" applyFont="1" applyFill="1" applyBorder="1" applyAlignment="1">
      <alignment horizontal="center" vertical="center"/>
    </xf>
    <xf numFmtId="173" fontId="8" fillId="16" borderId="6" xfId="3" applyNumberFormat="1" applyFont="1" applyFill="1" applyBorder="1" applyAlignment="1">
      <alignment horizontal="center" vertical="center"/>
    </xf>
    <xf numFmtId="170" fontId="7" fillId="10" borderId="10" xfId="1" applyNumberFormat="1" applyFont="1" applyFill="1" applyBorder="1" applyAlignment="1">
      <alignment horizontal="center" vertical="center"/>
    </xf>
    <xf numFmtId="171" fontId="12" fillId="25" borderId="13" xfId="2" applyNumberFormat="1" applyFont="1" applyFill="1" applyBorder="1" applyAlignment="1">
      <alignment horizontal="center" vertical="center"/>
    </xf>
    <xf numFmtId="171" fontId="7" fillId="25" borderId="13" xfId="2" applyNumberFormat="1" applyFont="1" applyFill="1" applyBorder="1" applyAlignment="1">
      <alignment horizontal="center" vertical="center"/>
    </xf>
    <xf numFmtId="171" fontId="9" fillId="25" borderId="10" xfId="2" applyNumberFormat="1" applyFont="1" applyFill="1" applyBorder="1" applyAlignment="1">
      <alignment horizontal="center" vertical="center"/>
    </xf>
    <xf numFmtId="171" fontId="8" fillId="25" borderId="8" xfId="2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164" fontId="12" fillId="10" borderId="13" xfId="1" applyNumberFormat="1" applyFont="1" applyFill="1" applyBorder="1" applyAlignment="1">
      <alignment horizontal="center" vertical="center"/>
    </xf>
    <xf numFmtId="171" fontId="10" fillId="23" borderId="10" xfId="2" applyNumberFormat="1" applyFont="1" applyFill="1" applyBorder="1" applyAlignment="1">
      <alignment horizontal="center" vertical="center"/>
    </xf>
    <xf numFmtId="171" fontId="13" fillId="23" borderId="8" xfId="2" applyNumberFormat="1" applyFont="1" applyFill="1" applyBorder="1" applyAlignment="1">
      <alignment horizontal="center" vertical="center"/>
    </xf>
    <xf numFmtId="3" fontId="10" fillId="0" borderId="0" xfId="2" applyNumberFormat="1" applyFont="1" applyFill="1"/>
    <xf numFmtId="3" fontId="8" fillId="0" borderId="0" xfId="2" applyNumberFormat="1" applyFont="1" applyFill="1"/>
    <xf numFmtId="164" fontId="9" fillId="10" borderId="0" xfId="1" applyNumberFormat="1" applyFont="1" applyFill="1" applyBorder="1" applyAlignment="1">
      <alignment horizontal="center" vertical="center"/>
    </xf>
    <xf numFmtId="0" fontId="31" fillId="10" borderId="0" xfId="0" applyFont="1" applyFill="1" applyAlignment="1">
      <alignment horizontal="center" wrapText="1"/>
    </xf>
    <xf numFmtId="0" fontId="21" fillId="10" borderId="0" xfId="1" applyFont="1" applyFill="1" applyAlignment="1">
      <alignment horizontal="center"/>
    </xf>
    <xf numFmtId="0" fontId="7" fillId="10" borderId="0" xfId="1" applyFont="1" applyFill="1" applyBorder="1" applyAlignment="1">
      <alignment horizontal="center" vertical="center" wrapText="1"/>
    </xf>
    <xf numFmtId="0" fontId="7" fillId="10" borderId="0" xfId="1" applyFont="1" applyFill="1" applyBorder="1" applyAlignment="1">
      <alignment horizontal="center"/>
    </xf>
    <xf numFmtId="0" fontId="7" fillId="0" borderId="16" xfId="1" applyFont="1" applyFill="1" applyBorder="1" applyAlignment="1">
      <alignment horizontal="center" vertical="center" wrapText="1"/>
    </xf>
    <xf numFmtId="3" fontId="11" fillId="25" borderId="10" xfId="2" applyNumberFormat="1" applyFont="1" applyFill="1" applyBorder="1" applyAlignment="1">
      <alignment horizontal="center" vertical="center"/>
    </xf>
    <xf numFmtId="168" fontId="11" fillId="25" borderId="10" xfId="2" applyNumberFormat="1" applyFont="1" applyFill="1" applyBorder="1" applyAlignment="1">
      <alignment horizontal="center" vertical="center"/>
    </xf>
    <xf numFmtId="172" fontId="11" fillId="25" borderId="10" xfId="1" applyNumberFormat="1" applyFont="1" applyFill="1" applyBorder="1" applyAlignment="1">
      <alignment horizontal="center" vertical="center" wrapText="1"/>
    </xf>
    <xf numFmtId="164" fontId="9" fillId="10" borderId="22" xfId="1" applyNumberFormat="1" applyFont="1" applyFill="1" applyBorder="1" applyAlignment="1">
      <alignment horizontal="center" vertical="center"/>
    </xf>
    <xf numFmtId="164" fontId="7" fillId="10" borderId="22" xfId="1" applyNumberFormat="1" applyFont="1" applyFill="1" applyBorder="1" applyAlignment="1">
      <alignment horizontal="center" vertical="center"/>
    </xf>
    <xf numFmtId="173" fontId="17" fillId="0" borderId="0" xfId="1" applyNumberFormat="1" applyFont="1" applyFill="1" applyBorder="1"/>
    <xf numFmtId="172" fontId="7" fillId="12" borderId="10" xfId="1" applyNumberFormat="1" applyFont="1" applyFill="1" applyBorder="1" applyAlignment="1">
      <alignment horizontal="center" vertical="center"/>
    </xf>
    <xf numFmtId="170" fontId="7" fillId="12" borderId="10" xfId="2" applyNumberFormat="1" applyFont="1" applyFill="1" applyBorder="1" applyAlignment="1">
      <alignment horizontal="center" vertical="center"/>
    </xf>
    <xf numFmtId="172" fontId="12" fillId="12" borderId="29" xfId="2" applyNumberFormat="1" applyFont="1" applyFill="1" applyBorder="1" applyAlignment="1">
      <alignment horizontal="center" vertical="center"/>
    </xf>
    <xf numFmtId="164" fontId="10" fillId="12" borderId="10" xfId="1" applyNumberFormat="1" applyFont="1" applyFill="1" applyBorder="1" applyAlignment="1">
      <alignment horizontal="center" vertical="center"/>
    </xf>
    <xf numFmtId="164" fontId="7" fillId="12" borderId="12" xfId="2" applyNumberFormat="1" applyFont="1" applyFill="1" applyBorder="1" applyAlignment="1">
      <alignment horizontal="center" vertical="center"/>
    </xf>
    <xf numFmtId="164" fontId="10" fillId="12" borderId="12" xfId="1" applyNumberFormat="1" applyFont="1" applyFill="1" applyBorder="1" applyAlignment="1">
      <alignment horizontal="center" vertical="center"/>
    </xf>
    <xf numFmtId="175" fontId="7" fillId="10" borderId="12" xfId="1" applyNumberFormat="1" applyFont="1" applyFill="1" applyBorder="1" applyAlignment="1">
      <alignment horizontal="center" vertical="center"/>
    </xf>
    <xf numFmtId="172" fontId="10" fillId="12" borderId="12" xfId="1" applyNumberFormat="1" applyFont="1" applyFill="1" applyBorder="1" applyAlignment="1">
      <alignment horizontal="center" vertical="center"/>
    </xf>
    <xf numFmtId="172" fontId="7" fillId="12" borderId="10" xfId="2" applyNumberFormat="1" applyFont="1" applyFill="1" applyBorder="1" applyAlignment="1">
      <alignment horizontal="center" vertical="center"/>
    </xf>
    <xf numFmtId="172" fontId="7" fillId="12" borderId="12" xfId="1" applyNumberFormat="1" applyFont="1" applyFill="1" applyBorder="1" applyAlignment="1">
      <alignment horizontal="center" vertical="center"/>
    </xf>
    <xf numFmtId="172" fontId="12" fillId="12" borderId="20" xfId="1" applyNumberFormat="1" applyFont="1" applyFill="1" applyBorder="1" applyAlignment="1">
      <alignment horizontal="center" vertical="center"/>
    </xf>
    <xf numFmtId="170" fontId="10" fillId="12" borderId="10" xfId="1" applyNumberFormat="1" applyFont="1" applyFill="1" applyBorder="1" applyAlignment="1">
      <alignment horizontal="center" vertical="center"/>
    </xf>
    <xf numFmtId="173" fontId="7" fillId="12" borderId="10" xfId="1" applyNumberFormat="1" applyFont="1" applyFill="1" applyBorder="1" applyAlignment="1">
      <alignment horizontal="center" vertical="center"/>
    </xf>
    <xf numFmtId="173" fontId="10" fillId="12" borderId="10" xfId="1" applyNumberFormat="1" applyFont="1" applyFill="1" applyBorder="1" applyAlignment="1">
      <alignment horizontal="center" vertical="center"/>
    </xf>
    <xf numFmtId="173" fontId="7" fillId="12" borderId="10" xfId="2" applyNumberFormat="1" applyFont="1" applyFill="1" applyBorder="1" applyAlignment="1">
      <alignment horizontal="center" vertical="center"/>
    </xf>
    <xf numFmtId="173" fontId="10" fillId="12" borderId="12" xfId="1" applyNumberFormat="1" applyFont="1" applyFill="1" applyBorder="1" applyAlignment="1">
      <alignment horizontal="center" vertical="center"/>
    </xf>
    <xf numFmtId="173" fontId="12" fillId="12" borderId="10" xfId="1" applyNumberFormat="1" applyFont="1" applyFill="1" applyBorder="1" applyAlignment="1">
      <alignment horizontal="center" vertical="center"/>
    </xf>
    <xf numFmtId="173" fontId="12" fillId="12" borderId="6" xfId="2" applyNumberFormat="1" applyFont="1" applyFill="1" applyBorder="1" applyAlignment="1">
      <alignment horizontal="center" vertical="center"/>
    </xf>
    <xf numFmtId="164" fontId="7" fillId="12" borderId="10" xfId="1" applyNumberFormat="1" applyFont="1" applyFill="1" applyBorder="1" applyAlignment="1">
      <alignment horizontal="center" vertical="center"/>
    </xf>
    <xf numFmtId="164" fontId="7" fillId="12" borderId="10" xfId="2" applyNumberFormat="1" applyFont="1" applyFill="1" applyBorder="1" applyAlignment="1">
      <alignment horizontal="center" vertical="center"/>
    </xf>
    <xf numFmtId="0" fontId="7" fillId="25" borderId="12" xfId="0" applyFont="1" applyFill="1" applyBorder="1" applyAlignment="1">
      <alignment horizontal="left" wrapText="1" indent="2"/>
    </xf>
    <xf numFmtId="0" fontId="8" fillId="10" borderId="14" xfId="1" applyFont="1" applyFill="1" applyBorder="1" applyAlignment="1">
      <alignment wrapText="1"/>
    </xf>
    <xf numFmtId="172" fontId="12" fillId="0" borderId="6" xfId="2" applyNumberFormat="1" applyFont="1" applyFill="1" applyBorder="1" applyAlignment="1">
      <alignment horizontal="center" vertical="center"/>
    </xf>
    <xf numFmtId="170" fontId="10" fillId="10" borderId="10" xfId="1" applyNumberFormat="1" applyFont="1" applyFill="1" applyBorder="1"/>
    <xf numFmtId="176" fontId="7" fillId="10" borderId="10" xfId="2" applyNumberFormat="1" applyFont="1" applyFill="1" applyBorder="1" applyAlignment="1">
      <alignment horizontal="center" vertical="center"/>
    </xf>
    <xf numFmtId="0" fontId="12" fillId="11" borderId="8" xfId="1" applyFont="1" applyFill="1" applyBorder="1" applyAlignment="1">
      <alignment horizontal="left" indent="1"/>
    </xf>
    <xf numFmtId="164" fontId="12" fillId="11" borderId="8" xfId="1" applyNumberFormat="1" applyFont="1" applyFill="1" applyBorder="1" applyAlignment="1">
      <alignment horizontal="center" vertical="center"/>
    </xf>
    <xf numFmtId="173" fontId="12" fillId="11" borderId="8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/>
    </xf>
    <xf numFmtId="172" fontId="7" fillId="0" borderId="2" xfId="1" applyNumberFormat="1" applyFont="1" applyFill="1" applyBorder="1" applyAlignment="1">
      <alignment horizontal="center"/>
    </xf>
    <xf numFmtId="172" fontId="7" fillId="10" borderId="2" xfId="1" applyNumberFormat="1" applyFont="1" applyFill="1" applyBorder="1" applyAlignment="1">
      <alignment horizontal="center"/>
    </xf>
    <xf numFmtId="172" fontId="7" fillId="0" borderId="10" xfId="1" applyNumberFormat="1" applyFont="1" applyFill="1" applyBorder="1"/>
    <xf numFmtId="172" fontId="7" fillId="10" borderId="10" xfId="1" applyNumberFormat="1" applyFont="1" applyFill="1" applyBorder="1"/>
    <xf numFmtId="172" fontId="13" fillId="0" borderId="6" xfId="2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7" fillId="11" borderId="13" xfId="0" applyFont="1" applyFill="1" applyBorder="1" applyAlignment="1">
      <alignment horizontal="left" wrapText="1" indent="2"/>
    </xf>
    <xf numFmtId="164" fontId="10" fillId="11" borderId="13" xfId="1" applyNumberFormat="1" applyFont="1" applyFill="1" applyBorder="1"/>
    <xf numFmtId="0" fontId="7" fillId="0" borderId="8" xfId="0" applyFont="1" applyFill="1" applyBorder="1" applyAlignment="1">
      <alignment horizontal="left" wrapText="1" indent="2"/>
    </xf>
    <xf numFmtId="0" fontId="7" fillId="0" borderId="0" xfId="1" applyFont="1" applyFill="1" applyBorder="1" applyAlignment="1">
      <alignment horizontal="center" vertical="center"/>
    </xf>
    <xf numFmtId="177" fontId="9" fillId="10" borderId="0" xfId="1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165" fontId="13" fillId="0" borderId="0" xfId="2" applyFont="1" applyFill="1"/>
    <xf numFmtId="0" fontId="7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39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2 3" xfId="26"/>
    <cellStyle name="Обычный 3 3" xfId="13"/>
    <cellStyle name="Обычный 3 3 2" xfId="27"/>
    <cellStyle name="Обычный 3 4" xfId="25"/>
    <cellStyle name="Обычный 3 5" xfId="28"/>
    <cellStyle name="Обычный 3 6" xfId="29"/>
    <cellStyle name="Обычный 3 6 2" xfId="30"/>
    <cellStyle name="Обычный 3 7" xfId="31"/>
    <cellStyle name="Обычный 3 8" xfId="32"/>
    <cellStyle name="Обычный 4" xfId="9"/>
    <cellStyle name="Обычный 4 2" xfId="22"/>
    <cellStyle name="Обычный 5" xfId="12"/>
    <cellStyle name="Обычный 6" xfId="33"/>
    <cellStyle name="Обычный 7" xfId="34"/>
    <cellStyle name="Обычный Лена" xfId="11"/>
    <cellStyle name="Обычный_Таблицы Мун.заказ Стационар" xfId="1"/>
    <cellStyle name="Примечание 2" xfId="35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3 2 2" xfId="36"/>
    <cellStyle name="Финансовый 3 3" xfId="37"/>
    <cellStyle name="Финансовый 3 4" xfId="38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S830"/>
  <sheetViews>
    <sheetView showZeros="0" zoomScale="80" zoomScaleNormal="8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D21" sqref="D21"/>
    </sheetView>
  </sheetViews>
  <sheetFormatPr defaultColWidth="9.140625" defaultRowHeight="15" x14ac:dyDescent="0.25"/>
  <cols>
    <col min="1" max="1" width="5.140625" style="24" hidden="1" customWidth="1"/>
    <col min="2" max="2" width="4.85546875" style="24" customWidth="1"/>
    <col min="3" max="3" width="44.7109375" style="23" customWidth="1"/>
    <col min="4" max="4" width="15.5703125" style="23" customWidth="1"/>
    <col min="5" max="5" width="14.85546875" style="23" customWidth="1"/>
    <col min="6" max="6" width="14.28515625" style="87" customWidth="1"/>
    <col min="7" max="7" width="9.42578125" style="23" customWidth="1"/>
    <col min="8" max="8" width="16" style="23" customWidth="1"/>
    <col min="9" max="9" width="15.5703125" style="23" customWidth="1"/>
    <col min="10" max="10" width="14" style="181" customWidth="1"/>
    <col min="11" max="14" width="14.42578125" style="182" customWidth="1"/>
    <col min="15" max="15" width="11" style="23" customWidth="1"/>
    <col min="16" max="16" width="11" style="87" customWidth="1"/>
    <col min="17" max="17" width="13.7109375" style="70" customWidth="1"/>
    <col min="18" max="18" width="10" style="242" bestFit="1" customWidth="1"/>
    <col min="19" max="16384" width="9.140625" style="24"/>
  </cols>
  <sheetData>
    <row r="1" spans="1:18" ht="30.75" customHeight="1" x14ac:dyDescent="0.25">
      <c r="C1" s="647" t="s">
        <v>152</v>
      </c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  <c r="O1" s="648"/>
      <c r="P1" s="590"/>
    </row>
    <row r="2" spans="1:18" ht="15.75" x14ac:dyDescent="0.25">
      <c r="C2" s="178"/>
      <c r="D2" s="178"/>
      <c r="E2" s="178"/>
      <c r="F2" s="178"/>
      <c r="G2" s="196"/>
      <c r="H2" s="196"/>
      <c r="I2" s="196"/>
      <c r="J2" s="178"/>
      <c r="K2" s="178"/>
      <c r="L2" s="178"/>
      <c r="M2" s="178"/>
      <c r="N2" s="178"/>
      <c r="O2" s="178"/>
      <c r="P2" s="591"/>
    </row>
    <row r="3" spans="1:18" ht="12.75" hidden="1" customHeight="1" x14ac:dyDescent="0.3">
      <c r="C3" s="89">
        <v>2</v>
      </c>
      <c r="D3" s="84"/>
      <c r="E3" s="84"/>
      <c r="F3" s="85"/>
      <c r="G3" s="197"/>
      <c r="H3" s="197"/>
      <c r="I3" s="197"/>
      <c r="J3" s="186"/>
      <c r="K3" s="179"/>
      <c r="L3" s="179"/>
      <c r="M3" s="179"/>
      <c r="N3" s="179"/>
      <c r="O3" s="84"/>
      <c r="P3" s="85"/>
    </row>
    <row r="4" spans="1:18" ht="18.75" customHeight="1" thickBot="1" x14ac:dyDescent="0.35">
      <c r="C4" s="89"/>
      <c r="D4" s="88"/>
      <c r="E4" s="88"/>
      <c r="F4" s="85"/>
      <c r="G4" s="197"/>
      <c r="H4" s="197"/>
      <c r="I4" s="197"/>
      <c r="J4" s="186"/>
      <c r="K4" s="179"/>
      <c r="L4" s="179"/>
      <c r="M4" s="179"/>
      <c r="N4" s="179"/>
      <c r="O4" s="88"/>
      <c r="P4" s="85"/>
    </row>
    <row r="5" spans="1:18" ht="31.5" customHeight="1" thickBot="1" x14ac:dyDescent="0.3">
      <c r="C5" s="25" t="s">
        <v>0</v>
      </c>
      <c r="D5" s="644" t="s">
        <v>56</v>
      </c>
      <c r="E5" s="645"/>
      <c r="F5" s="645"/>
      <c r="G5" s="646"/>
      <c r="H5" s="594"/>
      <c r="I5" s="594"/>
      <c r="J5" s="649"/>
      <c r="K5" s="649"/>
      <c r="L5" s="649"/>
      <c r="M5" s="649"/>
      <c r="N5" s="649"/>
      <c r="O5" s="650"/>
      <c r="P5" s="592"/>
    </row>
    <row r="6" spans="1:18" ht="90.75" thickBot="1" x14ac:dyDescent="0.3">
      <c r="C6" s="26"/>
      <c r="D6" s="167" t="s">
        <v>146</v>
      </c>
      <c r="E6" s="167" t="s">
        <v>153</v>
      </c>
      <c r="F6" s="167" t="s">
        <v>57</v>
      </c>
      <c r="G6" s="63" t="s">
        <v>33</v>
      </c>
      <c r="H6" s="187" t="s">
        <v>135</v>
      </c>
      <c r="I6" s="187" t="s">
        <v>137</v>
      </c>
      <c r="J6" s="187" t="s">
        <v>154</v>
      </c>
      <c r="K6" s="187" t="s">
        <v>58</v>
      </c>
      <c r="L6" s="187" t="s">
        <v>84</v>
      </c>
      <c r="M6" s="187" t="s">
        <v>82</v>
      </c>
      <c r="N6" s="187" t="s">
        <v>83</v>
      </c>
      <c r="O6" s="63" t="s">
        <v>33</v>
      </c>
      <c r="P6" s="640"/>
      <c r="Q6" s="24"/>
    </row>
    <row r="7" spans="1:18" s="13" customFormat="1" ht="15.75" thickBot="1" x14ac:dyDescent="0.3">
      <c r="C7" s="36">
        <v>1</v>
      </c>
      <c r="D7" s="36">
        <v>2</v>
      </c>
      <c r="E7" s="36">
        <v>3</v>
      </c>
      <c r="F7" s="36">
        <v>4</v>
      </c>
      <c r="G7" s="36">
        <v>5</v>
      </c>
      <c r="H7" s="36"/>
      <c r="I7" s="36"/>
      <c r="J7" s="254">
        <v>7</v>
      </c>
      <c r="K7" s="254">
        <v>8</v>
      </c>
      <c r="L7" s="254"/>
      <c r="M7" s="254">
        <v>9</v>
      </c>
      <c r="N7" s="254">
        <v>10</v>
      </c>
      <c r="O7" s="36">
        <v>11</v>
      </c>
      <c r="P7" s="593"/>
      <c r="Q7" s="69"/>
      <c r="R7" s="243"/>
    </row>
    <row r="8" spans="1:18" s="22" customFormat="1" ht="15" customHeight="1" x14ac:dyDescent="0.25">
      <c r="A8" s="24">
        <v>1</v>
      </c>
      <c r="B8" s="24">
        <v>1</v>
      </c>
      <c r="C8" s="2"/>
      <c r="D8" s="291"/>
      <c r="E8" s="291"/>
      <c r="F8" s="291"/>
      <c r="G8" s="286"/>
      <c r="H8" s="598"/>
      <c r="I8" s="598"/>
      <c r="J8" s="292"/>
      <c r="K8" s="292"/>
      <c r="L8" s="292">
        <f t="shared" ref="L8:L51" si="0">K8-J8</f>
        <v>0</v>
      </c>
      <c r="M8" s="292"/>
      <c r="N8" s="292"/>
      <c r="O8" s="293"/>
      <c r="P8" s="589"/>
      <c r="Q8" s="69"/>
      <c r="R8" s="242"/>
    </row>
    <row r="9" spans="1:18" ht="15" customHeight="1" x14ac:dyDescent="0.25">
      <c r="A9" s="24">
        <v>1</v>
      </c>
      <c r="B9" s="24">
        <v>1</v>
      </c>
      <c r="C9" s="51" t="s">
        <v>1</v>
      </c>
      <c r="D9" s="294"/>
      <c r="E9" s="294"/>
      <c r="F9" s="294"/>
      <c r="G9" s="294"/>
      <c r="H9" s="599"/>
      <c r="I9" s="599"/>
      <c r="J9" s="296"/>
      <c r="K9" s="296"/>
      <c r="L9" s="296">
        <f t="shared" si="0"/>
        <v>0</v>
      </c>
      <c r="M9" s="296"/>
      <c r="N9" s="296"/>
      <c r="O9" s="294"/>
      <c r="P9" s="589"/>
      <c r="Q9" s="69"/>
    </row>
    <row r="10" spans="1:18" ht="33.75" customHeight="1" x14ac:dyDescent="0.25">
      <c r="A10" s="24">
        <v>1</v>
      </c>
      <c r="B10" s="24">
        <v>1</v>
      </c>
      <c r="C10" s="47" t="s">
        <v>42</v>
      </c>
      <c r="D10" s="281"/>
      <c r="E10" s="281"/>
      <c r="F10" s="281"/>
      <c r="G10" s="281"/>
      <c r="H10" s="282"/>
      <c r="I10" s="282"/>
      <c r="J10" s="297"/>
      <c r="K10" s="297"/>
      <c r="L10" s="297">
        <f t="shared" si="0"/>
        <v>0</v>
      </c>
      <c r="M10" s="297"/>
      <c r="N10" s="297"/>
      <c r="O10" s="298"/>
      <c r="P10" s="589"/>
      <c r="Q10" s="69"/>
    </row>
    <row r="11" spans="1:18" ht="30" x14ac:dyDescent="0.25">
      <c r="A11" s="24">
        <v>1</v>
      </c>
      <c r="B11" s="24">
        <v>1</v>
      </c>
      <c r="C11" s="110" t="s">
        <v>74</v>
      </c>
      <c r="D11" s="298">
        <f>SUM(D12,D13)</f>
        <v>18052</v>
      </c>
      <c r="E11" s="298">
        <f>SUM(E12,E13)</f>
        <v>3008</v>
      </c>
      <c r="F11" s="298">
        <f>SUM(F12:F13)</f>
        <v>2579</v>
      </c>
      <c r="G11" s="298">
        <f>F11/E11*100</f>
        <v>85.738031914893625</v>
      </c>
      <c r="H11" s="284">
        <f t="shared" ref="H11:J11" si="1">SUM(H12,H13)</f>
        <v>45441.479440000003</v>
      </c>
      <c r="I11" s="284">
        <f t="shared" ref="I11" si="2">SUM(I12,I13)</f>
        <v>45441.479440000003</v>
      </c>
      <c r="J11" s="602">
        <f t="shared" si="1"/>
        <v>7573.5799066666668</v>
      </c>
      <c r="K11" s="284">
        <f>SUM(K12:K13)</f>
        <v>6717.7427099999995</v>
      </c>
      <c r="L11" s="284">
        <f>SUM(L12:L13)</f>
        <v>-855.83719666666752</v>
      </c>
      <c r="M11" s="284">
        <f>SUM(M12:M13)</f>
        <v>-9.6617300000000004</v>
      </c>
      <c r="N11" s="284">
        <f>SUM(N12:N13)</f>
        <v>6708.0809799999997</v>
      </c>
      <c r="O11" s="298">
        <f t="shared" ref="O11:O17" si="3">K11/J11*100</f>
        <v>88.699700706751443</v>
      </c>
      <c r="P11" s="589"/>
      <c r="Q11" s="69"/>
    </row>
    <row r="12" spans="1:18" ht="32.25" customHeight="1" x14ac:dyDescent="0.25">
      <c r="A12" s="24">
        <v>1</v>
      </c>
      <c r="B12" s="24">
        <v>1</v>
      </c>
      <c r="C12" s="45" t="s">
        <v>43</v>
      </c>
      <c r="D12" s="298">
        <v>13886</v>
      </c>
      <c r="E12" s="604">
        <f t="shared" ref="E12:E15" si="4">ROUND(D12/12*$C$3,0)</f>
        <v>2314</v>
      </c>
      <c r="F12" s="298">
        <v>1891</v>
      </c>
      <c r="G12" s="298">
        <f t="shared" ref="G12:G15" si="5">F12/E12*100</f>
        <v>81.719965427830601</v>
      </c>
      <c r="H12" s="284">
        <v>38733.052960000001</v>
      </c>
      <c r="I12" s="284">
        <v>38733.052960000001</v>
      </c>
      <c r="J12" s="602">
        <f>H12/12*$C$3+(I12-H12)/11*1</f>
        <v>6455.5088266666671</v>
      </c>
      <c r="K12" s="284">
        <f>N12-M12</f>
        <v>5594.6900799999976</v>
      </c>
      <c r="L12" s="284">
        <f t="shared" si="0"/>
        <v>-860.81874666666954</v>
      </c>
      <c r="M12" s="284">
        <v>-10.52665</v>
      </c>
      <c r="N12" s="284">
        <v>5584.1634299999978</v>
      </c>
      <c r="O12" s="298">
        <f t="shared" si="3"/>
        <v>86.665361789751316</v>
      </c>
      <c r="P12" s="589"/>
      <c r="Q12" s="69"/>
    </row>
    <row r="13" spans="1:18" ht="30" customHeight="1" x14ac:dyDescent="0.25">
      <c r="A13" s="24">
        <v>1</v>
      </c>
      <c r="B13" s="24">
        <v>1</v>
      </c>
      <c r="C13" s="45" t="s">
        <v>44</v>
      </c>
      <c r="D13" s="300">
        <v>4166</v>
      </c>
      <c r="E13" s="300">
        <f t="shared" si="4"/>
        <v>694</v>
      </c>
      <c r="F13" s="300">
        <v>688</v>
      </c>
      <c r="G13" s="300">
        <f t="shared" si="5"/>
        <v>99.135446685878961</v>
      </c>
      <c r="H13" s="284">
        <v>6708.4264799999992</v>
      </c>
      <c r="I13" s="284">
        <v>6708.4264799999992</v>
      </c>
      <c r="J13" s="602">
        <f>H13/12*$C$3+(I13-H13)/11*1</f>
        <v>1118.0710799999999</v>
      </c>
      <c r="K13" s="284">
        <f>N13-M13</f>
        <v>1123.052630000002</v>
      </c>
      <c r="L13" s="284">
        <f t="shared" si="0"/>
        <v>4.9815500000020165</v>
      </c>
      <c r="M13" s="284">
        <v>0.8649199999999998</v>
      </c>
      <c r="N13" s="284">
        <v>1123.9175500000019</v>
      </c>
      <c r="O13" s="298">
        <f t="shared" si="3"/>
        <v>100.44554859606976</v>
      </c>
      <c r="P13" s="589"/>
      <c r="Q13" s="69"/>
    </row>
    <row r="14" spans="1:18" ht="30" customHeight="1" x14ac:dyDescent="0.25">
      <c r="A14" s="24">
        <v>1</v>
      </c>
      <c r="B14" s="24">
        <v>1</v>
      </c>
      <c r="C14" s="110" t="s">
        <v>66</v>
      </c>
      <c r="D14" s="300">
        <f>SUM(D15)</f>
        <v>6479</v>
      </c>
      <c r="E14" s="300">
        <f t="shared" ref="E14:J14" si="6">SUM(E15)</f>
        <v>1080</v>
      </c>
      <c r="F14" s="300">
        <f>F15</f>
        <v>1275</v>
      </c>
      <c r="G14" s="300">
        <f t="shared" si="5"/>
        <v>118.05555555555556</v>
      </c>
      <c r="H14" s="284">
        <f t="shared" ref="H14:I14" si="7">SUM(H15)</f>
        <v>7424.9340000000002</v>
      </c>
      <c r="I14" s="284">
        <f t="shared" si="7"/>
        <v>7424.9340000000002</v>
      </c>
      <c r="J14" s="602">
        <f t="shared" si="6"/>
        <v>1237.489</v>
      </c>
      <c r="K14" s="284">
        <f>K15</f>
        <v>1527.2169200000001</v>
      </c>
      <c r="L14" s="284">
        <f>L15</f>
        <v>289.72792000000004</v>
      </c>
      <c r="M14" s="284">
        <f>M15</f>
        <v>0</v>
      </c>
      <c r="N14" s="284">
        <f>N15</f>
        <v>1527.2169200000001</v>
      </c>
      <c r="O14" s="298">
        <f t="shared" si="3"/>
        <v>123.41256528340858</v>
      </c>
      <c r="P14" s="589"/>
      <c r="Q14" s="69"/>
    </row>
    <row r="15" spans="1:18" ht="30" customHeight="1" x14ac:dyDescent="0.25">
      <c r="A15" s="24">
        <v>1</v>
      </c>
      <c r="B15" s="24">
        <v>1</v>
      </c>
      <c r="C15" s="162" t="s">
        <v>62</v>
      </c>
      <c r="D15" s="300">
        <v>6479</v>
      </c>
      <c r="E15" s="604">
        <f t="shared" si="4"/>
        <v>1080</v>
      </c>
      <c r="F15" s="298">
        <v>1275</v>
      </c>
      <c r="G15" s="298">
        <f t="shared" si="5"/>
        <v>118.05555555555556</v>
      </c>
      <c r="H15" s="284">
        <v>7424.9340000000002</v>
      </c>
      <c r="I15" s="284">
        <v>7424.9340000000002</v>
      </c>
      <c r="J15" s="602">
        <f>H15/12*$C$3+(I15-H15)/11*1</f>
        <v>1237.489</v>
      </c>
      <c r="K15" s="284">
        <f>N15-M15</f>
        <v>1527.2169200000001</v>
      </c>
      <c r="L15" s="284">
        <f t="shared" si="0"/>
        <v>289.72792000000004</v>
      </c>
      <c r="M15" s="284">
        <v>0</v>
      </c>
      <c r="N15" s="284">
        <v>1527.2169200000001</v>
      </c>
      <c r="O15" s="298">
        <f t="shared" si="3"/>
        <v>123.41256528340858</v>
      </c>
      <c r="P15" s="589"/>
      <c r="Q15" s="69"/>
    </row>
    <row r="16" spans="1:18" ht="32.25" customHeight="1" thickBot="1" x14ac:dyDescent="0.3">
      <c r="C16" s="621" t="s">
        <v>90</v>
      </c>
      <c r="D16" s="300"/>
      <c r="E16" s="606"/>
      <c r="F16" s="300"/>
      <c r="G16" s="300"/>
      <c r="H16" s="284"/>
      <c r="I16" s="284"/>
      <c r="J16" s="602"/>
      <c r="K16" s="284"/>
      <c r="L16" s="284"/>
      <c r="M16" s="284"/>
      <c r="N16" s="284"/>
      <c r="O16" s="298"/>
      <c r="P16" s="589"/>
      <c r="Q16" s="69"/>
    </row>
    <row r="17" spans="1:17" ht="15.75" thickBot="1" x14ac:dyDescent="0.3">
      <c r="A17" s="24">
        <v>1</v>
      </c>
      <c r="B17" s="24">
        <v>1</v>
      </c>
      <c r="C17" s="169" t="s">
        <v>149</v>
      </c>
      <c r="D17" s="301"/>
      <c r="E17" s="301"/>
      <c r="F17" s="301"/>
      <c r="G17" s="302"/>
      <c r="H17" s="303">
        <f>H11+H14</f>
        <v>52866.413440000004</v>
      </c>
      <c r="I17" s="303">
        <f>I11+I14</f>
        <v>52866.413440000004</v>
      </c>
      <c r="J17" s="603">
        <f t="shared" ref="J17:N17" si="8">J11+J14</f>
        <v>8811.0689066666673</v>
      </c>
      <c r="K17" s="303">
        <f t="shared" si="8"/>
        <v>8244.9596299999994</v>
      </c>
      <c r="L17" s="304">
        <f t="shared" si="8"/>
        <v>-566.10927666666748</v>
      </c>
      <c r="M17" s="304">
        <f t="shared" si="8"/>
        <v>-9.6617300000000004</v>
      </c>
      <c r="N17" s="304">
        <f t="shared" si="8"/>
        <v>8235.2978999999996</v>
      </c>
      <c r="O17" s="305">
        <f t="shared" si="3"/>
        <v>93.575021570443781</v>
      </c>
      <c r="P17" s="589"/>
      <c r="Q17" s="69"/>
    </row>
    <row r="18" spans="1:17" ht="15" customHeight="1" x14ac:dyDescent="0.25">
      <c r="A18" s="24">
        <v>1</v>
      </c>
      <c r="B18" s="24">
        <v>1</v>
      </c>
      <c r="C18" s="18"/>
      <c r="D18" s="306"/>
      <c r="E18" s="306"/>
      <c r="F18" s="306"/>
      <c r="G18" s="306"/>
      <c r="H18" s="307"/>
      <c r="I18" s="307"/>
      <c r="J18" s="308"/>
      <c r="K18" s="308"/>
      <c r="L18" s="308">
        <f t="shared" si="0"/>
        <v>0</v>
      </c>
      <c r="M18" s="308"/>
      <c r="N18" s="308"/>
      <c r="O18" s="309"/>
      <c r="P18" s="589"/>
      <c r="Q18" s="69"/>
    </row>
    <row r="19" spans="1:17" ht="43.5" x14ac:dyDescent="0.25">
      <c r="A19" s="24">
        <v>1</v>
      </c>
      <c r="B19" s="24">
        <v>1</v>
      </c>
      <c r="C19" s="47" t="s">
        <v>91</v>
      </c>
      <c r="D19" s="281"/>
      <c r="E19" s="281"/>
      <c r="F19" s="281"/>
      <c r="G19" s="281"/>
      <c r="H19" s="283"/>
      <c r="I19" s="283"/>
      <c r="J19" s="283"/>
      <c r="K19" s="283"/>
      <c r="L19" s="283">
        <f t="shared" si="0"/>
        <v>0</v>
      </c>
      <c r="M19" s="283"/>
      <c r="N19" s="283"/>
      <c r="O19" s="281"/>
      <c r="P19" s="589"/>
      <c r="Q19" s="69"/>
    </row>
    <row r="20" spans="1:17" ht="30" customHeight="1" x14ac:dyDescent="0.25">
      <c r="A20" s="24">
        <v>1</v>
      </c>
      <c r="B20" s="24">
        <v>1</v>
      </c>
      <c r="C20" s="110" t="s">
        <v>74</v>
      </c>
      <c r="D20" s="298">
        <f>SUM(D21:D22)</f>
        <v>175</v>
      </c>
      <c r="E20" s="298">
        <f>SUM(E21:E22)</f>
        <v>29</v>
      </c>
      <c r="F20" s="298">
        <f>SUM(F21:F22)</f>
        <v>0</v>
      </c>
      <c r="G20" s="298">
        <f t="shared" ref="G20:G25" si="9">F20/E20*100</f>
        <v>0</v>
      </c>
      <c r="H20" s="284">
        <f>SUM(H21:H22)</f>
        <v>1124.3277499999999</v>
      </c>
      <c r="I20" s="284">
        <f>SUM(I21:I22)</f>
        <v>1124.3277499999999</v>
      </c>
      <c r="J20" s="602">
        <f t="shared" ref="J20:N20" si="10">SUM(J21:J22)</f>
        <v>187.3879583333333</v>
      </c>
      <c r="K20" s="284">
        <f t="shared" si="10"/>
        <v>0</v>
      </c>
      <c r="L20" s="284">
        <f t="shared" si="10"/>
        <v>-187.3879583333333</v>
      </c>
      <c r="M20" s="284">
        <f t="shared" si="10"/>
        <v>0</v>
      </c>
      <c r="N20" s="284">
        <f t="shared" si="10"/>
        <v>0</v>
      </c>
      <c r="O20" s="298">
        <f t="shared" ref="O20:O26" si="11">K20/J20*100</f>
        <v>0</v>
      </c>
      <c r="P20" s="589"/>
      <c r="Q20" s="69"/>
    </row>
    <row r="21" spans="1:17" ht="30" x14ac:dyDescent="0.25">
      <c r="A21" s="24">
        <v>1</v>
      </c>
      <c r="B21" s="24">
        <v>1</v>
      </c>
      <c r="C21" s="45" t="s">
        <v>68</v>
      </c>
      <c r="D21" s="298">
        <v>90</v>
      </c>
      <c r="E21" s="299">
        <f t="shared" ref="E21:E25" si="12">ROUND(D21/12*$C$3,0)</f>
        <v>15</v>
      </c>
      <c r="F21" s="298"/>
      <c r="G21" s="298">
        <f t="shared" si="9"/>
        <v>0</v>
      </c>
      <c r="H21" s="284">
        <v>578.22569999999996</v>
      </c>
      <c r="I21" s="284">
        <v>578.22569999999996</v>
      </c>
      <c r="J21" s="602">
        <f>H21/12*$C$3+(I21-H21)/11*1</f>
        <v>96.370949999999993</v>
      </c>
      <c r="K21" s="284">
        <f>N21-M21</f>
        <v>0</v>
      </c>
      <c r="L21" s="284">
        <f t="shared" si="0"/>
        <v>-96.370949999999993</v>
      </c>
      <c r="M21" s="284"/>
      <c r="N21" s="284"/>
      <c r="O21" s="298">
        <f t="shared" si="11"/>
        <v>0</v>
      </c>
      <c r="P21" s="589"/>
      <c r="Q21" s="69"/>
    </row>
    <row r="22" spans="1:17" ht="30" x14ac:dyDescent="0.25">
      <c r="A22" s="24">
        <v>1</v>
      </c>
      <c r="B22" s="24">
        <v>1</v>
      </c>
      <c r="C22" s="45" t="s">
        <v>69</v>
      </c>
      <c r="D22" s="298">
        <v>85</v>
      </c>
      <c r="E22" s="299">
        <f t="shared" si="12"/>
        <v>14</v>
      </c>
      <c r="F22" s="298"/>
      <c r="G22" s="298">
        <f t="shared" si="9"/>
        <v>0</v>
      </c>
      <c r="H22" s="284">
        <v>546.10204999999996</v>
      </c>
      <c r="I22" s="284">
        <v>546.10204999999996</v>
      </c>
      <c r="J22" s="602">
        <f>H22/12*$C$3+(I22-H22)/11*1</f>
        <v>91.017008333333322</v>
      </c>
      <c r="K22" s="284">
        <f>N22-M22</f>
        <v>0</v>
      </c>
      <c r="L22" s="284">
        <f t="shared" si="0"/>
        <v>-91.017008333333322</v>
      </c>
      <c r="M22" s="284"/>
      <c r="N22" s="284"/>
      <c r="O22" s="298">
        <f t="shared" si="11"/>
        <v>0</v>
      </c>
      <c r="P22" s="589"/>
      <c r="Q22" s="69"/>
    </row>
    <row r="23" spans="1:17" ht="30" x14ac:dyDescent="0.25">
      <c r="A23" s="24">
        <v>1</v>
      </c>
      <c r="B23" s="24">
        <v>1</v>
      </c>
      <c r="C23" s="110" t="s">
        <v>66</v>
      </c>
      <c r="D23" s="298">
        <f>SUM(D24:D25)</f>
        <v>12095</v>
      </c>
      <c r="E23" s="298">
        <f>SUM(E24:E25)</f>
        <v>2016</v>
      </c>
      <c r="F23" s="298">
        <f>SUM(F24:F25)</f>
        <v>2012</v>
      </c>
      <c r="G23" s="298">
        <f t="shared" si="9"/>
        <v>99.801587301587304</v>
      </c>
      <c r="H23" s="284">
        <f>SUM(H24:H25)</f>
        <v>28805.987000000001</v>
      </c>
      <c r="I23" s="284">
        <f>SUM(I24:I25)</f>
        <v>28805.987000000001</v>
      </c>
      <c r="J23" s="602">
        <f t="shared" ref="J23:N23" si="13">SUM(J24:J25)</f>
        <v>4800.9978333333329</v>
      </c>
      <c r="K23" s="284">
        <f t="shared" si="13"/>
        <v>4170.7114499999998</v>
      </c>
      <c r="L23" s="284">
        <f t="shared" si="13"/>
        <v>-630.28638333333356</v>
      </c>
      <c r="M23" s="284">
        <f t="shared" si="13"/>
        <v>0</v>
      </c>
      <c r="N23" s="284">
        <f t="shared" si="13"/>
        <v>4170.7114499999998</v>
      </c>
      <c r="O23" s="298">
        <f t="shared" si="11"/>
        <v>86.871762804030979</v>
      </c>
      <c r="P23" s="589"/>
      <c r="Q23" s="69"/>
    </row>
    <row r="24" spans="1:17" ht="60" x14ac:dyDescent="0.25">
      <c r="A24" s="24">
        <v>1</v>
      </c>
      <c r="B24" s="24">
        <v>1</v>
      </c>
      <c r="C24" s="45" t="s">
        <v>72</v>
      </c>
      <c r="D24" s="298">
        <v>9400</v>
      </c>
      <c r="E24" s="299">
        <f t="shared" si="12"/>
        <v>1567</v>
      </c>
      <c r="F24" s="299">
        <v>1559</v>
      </c>
      <c r="G24" s="298">
        <f t="shared" si="9"/>
        <v>99.489470325462676</v>
      </c>
      <c r="H24" s="284">
        <v>25662</v>
      </c>
      <c r="I24" s="284">
        <v>25662</v>
      </c>
      <c r="J24" s="602">
        <f>H24/12*$C$3+(I24-H24)/11*1</f>
        <v>4277</v>
      </c>
      <c r="K24" s="284">
        <f>N24-M24</f>
        <v>3569.2490599999996</v>
      </c>
      <c r="L24" s="284">
        <f t="shared" si="0"/>
        <v>-707.75094000000036</v>
      </c>
      <c r="M24" s="284">
        <v>0</v>
      </c>
      <c r="N24" s="284">
        <v>3569.2490599999996</v>
      </c>
      <c r="O24" s="298">
        <f t="shared" si="11"/>
        <v>83.452164133738592</v>
      </c>
      <c r="P24" s="589"/>
      <c r="Q24" s="69"/>
    </row>
    <row r="25" spans="1:17" ht="45.75" thickBot="1" x14ac:dyDescent="0.3">
      <c r="A25" s="24">
        <v>1</v>
      </c>
      <c r="B25" s="24">
        <v>1</v>
      </c>
      <c r="C25" s="45" t="s">
        <v>63</v>
      </c>
      <c r="D25" s="298">
        <v>2695</v>
      </c>
      <c r="E25" s="299">
        <f t="shared" si="12"/>
        <v>449</v>
      </c>
      <c r="F25" s="299">
        <v>453</v>
      </c>
      <c r="G25" s="298">
        <f t="shared" si="9"/>
        <v>100.89086859688197</v>
      </c>
      <c r="H25" s="284">
        <v>3143.9869999999996</v>
      </c>
      <c r="I25" s="284">
        <v>3143.9869999999996</v>
      </c>
      <c r="J25" s="602">
        <f>H25/12*$C$3+(I25-H25)/11*1</f>
        <v>523.99783333333323</v>
      </c>
      <c r="K25" s="284">
        <f t="shared" ref="K25" si="14">N25-M25</f>
        <v>601.46239000000003</v>
      </c>
      <c r="L25" s="284">
        <f t="shared" si="0"/>
        <v>77.464556666666795</v>
      </c>
      <c r="M25" s="284">
        <v>0</v>
      </c>
      <c r="N25" s="284">
        <v>601.46239000000003</v>
      </c>
      <c r="O25" s="298">
        <f t="shared" si="11"/>
        <v>114.7833734681473</v>
      </c>
      <c r="P25" s="589"/>
      <c r="Q25" s="69"/>
    </row>
    <row r="26" spans="1:17" ht="15.75" thickBot="1" x14ac:dyDescent="0.3">
      <c r="A26" s="24">
        <v>1</v>
      </c>
      <c r="B26" s="24">
        <v>1</v>
      </c>
      <c r="C26" s="78" t="s">
        <v>149</v>
      </c>
      <c r="D26" s="310"/>
      <c r="E26" s="305"/>
      <c r="F26" s="311"/>
      <c r="G26" s="312"/>
      <c r="H26" s="313">
        <f>H20+H23</f>
        <v>29930.314750000001</v>
      </c>
      <c r="I26" s="313">
        <f>I20+I23</f>
        <v>29930.314750000001</v>
      </c>
      <c r="J26" s="313">
        <f t="shared" ref="J26:N26" si="15">J20+J23</f>
        <v>4988.3857916666666</v>
      </c>
      <c r="K26" s="313">
        <f t="shared" si="15"/>
        <v>4170.7114499999998</v>
      </c>
      <c r="L26" s="313">
        <f t="shared" si="15"/>
        <v>-817.67434166666681</v>
      </c>
      <c r="M26" s="313">
        <f t="shared" si="15"/>
        <v>0</v>
      </c>
      <c r="N26" s="313">
        <f t="shared" si="15"/>
        <v>4170.7114499999998</v>
      </c>
      <c r="O26" s="314">
        <f t="shared" si="11"/>
        <v>83.608438163851915</v>
      </c>
      <c r="P26" s="589"/>
      <c r="Q26" s="69"/>
    </row>
    <row r="27" spans="1:17" ht="15" customHeight="1" x14ac:dyDescent="0.25">
      <c r="A27" s="24">
        <v>1</v>
      </c>
      <c r="B27" s="24">
        <v>1</v>
      </c>
      <c r="C27" s="53"/>
      <c r="D27" s="315"/>
      <c r="E27" s="315"/>
      <c r="F27" s="316"/>
      <c r="G27" s="315"/>
      <c r="H27" s="317"/>
      <c r="I27" s="317"/>
      <c r="J27" s="317"/>
      <c r="K27" s="318"/>
      <c r="L27" s="318">
        <f t="shared" si="0"/>
        <v>0</v>
      </c>
      <c r="M27" s="318"/>
      <c r="N27" s="318"/>
      <c r="O27" s="319"/>
      <c r="P27" s="589"/>
      <c r="Q27" s="69"/>
    </row>
    <row r="28" spans="1:17" ht="29.25" customHeight="1" x14ac:dyDescent="0.25">
      <c r="A28" s="24">
        <v>1</v>
      </c>
      <c r="B28" s="24">
        <v>1</v>
      </c>
      <c r="C28" s="47" t="s">
        <v>92</v>
      </c>
      <c r="D28" s="281"/>
      <c r="E28" s="281"/>
      <c r="F28" s="281"/>
      <c r="G28" s="281"/>
      <c r="H28" s="320"/>
      <c r="I28" s="320"/>
      <c r="J28" s="320"/>
      <c r="K28" s="321"/>
      <c r="L28" s="321">
        <f t="shared" si="0"/>
        <v>0</v>
      </c>
      <c r="M28" s="321"/>
      <c r="N28" s="321"/>
      <c r="O28" s="322"/>
      <c r="P28" s="589"/>
      <c r="Q28" s="69"/>
    </row>
    <row r="29" spans="1:17" ht="33.6" customHeight="1" x14ac:dyDescent="0.25">
      <c r="A29" s="24">
        <v>1</v>
      </c>
      <c r="B29" s="24">
        <v>1</v>
      </c>
      <c r="C29" s="110" t="s">
        <v>74</v>
      </c>
      <c r="D29" s="298">
        <f>SUM(D30:D31)</f>
        <v>342</v>
      </c>
      <c r="E29" s="298">
        <f>SUM(E30:E31)</f>
        <v>58</v>
      </c>
      <c r="F29" s="298">
        <f>SUM(F30:F31)</f>
        <v>195</v>
      </c>
      <c r="G29" s="298">
        <f t="shared" ref="G29:G34" si="16">F29/E29*100</f>
        <v>336.20689655172413</v>
      </c>
      <c r="H29" s="284">
        <f>SUM(H30:H31)</f>
        <v>2197.2576599999998</v>
      </c>
      <c r="I29" s="284">
        <f>SUM(I30:I31)</f>
        <v>2197.2576599999998</v>
      </c>
      <c r="J29" s="602">
        <f t="shared" ref="J29:N29" si="17">SUM(J30:J31)</f>
        <v>366.20961</v>
      </c>
      <c r="K29" s="284">
        <f t="shared" si="17"/>
        <v>1250.90969</v>
      </c>
      <c r="L29" s="284">
        <f t="shared" si="17"/>
        <v>884.70007999999984</v>
      </c>
      <c r="M29" s="284">
        <f t="shared" si="17"/>
        <v>0</v>
      </c>
      <c r="N29" s="284">
        <f t="shared" si="17"/>
        <v>1250.90969</v>
      </c>
      <c r="O29" s="298">
        <f t="shared" ref="O29:O35" si="18">K29/J29*100</f>
        <v>341.58297757396372</v>
      </c>
      <c r="P29" s="589"/>
      <c r="Q29" s="69"/>
    </row>
    <row r="30" spans="1:17" ht="30" customHeight="1" x14ac:dyDescent="0.25">
      <c r="A30" s="24">
        <v>1</v>
      </c>
      <c r="B30" s="24">
        <v>1</v>
      </c>
      <c r="C30" s="45" t="s">
        <v>68</v>
      </c>
      <c r="D30" s="298">
        <v>87</v>
      </c>
      <c r="E30" s="299">
        <f t="shared" ref="E30:E34" si="19">ROUND(D30/12*$C$3,0)</f>
        <v>15</v>
      </c>
      <c r="F30" s="299">
        <v>40</v>
      </c>
      <c r="G30" s="298">
        <f t="shared" si="16"/>
        <v>266.66666666666663</v>
      </c>
      <c r="H30" s="284">
        <v>558.95150999999998</v>
      </c>
      <c r="I30" s="284">
        <v>558.95150999999998</v>
      </c>
      <c r="J30" s="602">
        <f>H30/12*$C$3+(I30-H30)/11*1</f>
        <v>93.158585000000002</v>
      </c>
      <c r="K30" s="284">
        <f t="shared" ref="K30:K34" si="20">N30-M30</f>
        <v>256.98919999999993</v>
      </c>
      <c r="L30" s="284">
        <f t="shared" si="0"/>
        <v>163.83061499999991</v>
      </c>
      <c r="M30" s="284">
        <v>0</v>
      </c>
      <c r="N30" s="284">
        <v>256.98919999999993</v>
      </c>
      <c r="O30" s="298">
        <f t="shared" si="18"/>
        <v>275.86206896551715</v>
      </c>
      <c r="P30" s="589"/>
      <c r="Q30" s="69"/>
    </row>
    <row r="31" spans="1:17" ht="36" customHeight="1" x14ac:dyDescent="0.25">
      <c r="A31" s="24">
        <v>1</v>
      </c>
      <c r="B31" s="24">
        <v>1</v>
      </c>
      <c r="C31" s="45" t="s">
        <v>69</v>
      </c>
      <c r="D31" s="298">
        <v>255</v>
      </c>
      <c r="E31" s="299">
        <f t="shared" si="19"/>
        <v>43</v>
      </c>
      <c r="F31" s="298">
        <v>155</v>
      </c>
      <c r="G31" s="298">
        <f t="shared" si="16"/>
        <v>360.46511627906978</v>
      </c>
      <c r="H31" s="284">
        <v>1638.3061499999999</v>
      </c>
      <c r="I31" s="284">
        <v>1638.3061499999999</v>
      </c>
      <c r="J31" s="602">
        <f>H31/12*$C$3+(I31-H31)/11*1</f>
        <v>273.05102499999998</v>
      </c>
      <c r="K31" s="284">
        <f t="shared" si="20"/>
        <v>993.92048999999997</v>
      </c>
      <c r="L31" s="284">
        <f t="shared" si="0"/>
        <v>720.86946499999999</v>
      </c>
      <c r="M31" s="284">
        <v>0</v>
      </c>
      <c r="N31" s="284">
        <v>993.92048999999997</v>
      </c>
      <c r="O31" s="298">
        <f t="shared" si="18"/>
        <v>364.00540521684547</v>
      </c>
      <c r="P31" s="589"/>
      <c r="Q31" s="69"/>
    </row>
    <row r="32" spans="1:17" ht="30" x14ac:dyDescent="0.25">
      <c r="A32" s="24">
        <v>1</v>
      </c>
      <c r="B32" s="24">
        <v>1</v>
      </c>
      <c r="C32" s="110" t="s">
        <v>66</v>
      </c>
      <c r="D32" s="298">
        <f>SUM(D33:D34)</f>
        <v>26705</v>
      </c>
      <c r="E32" s="298">
        <f>SUM(E33:E34)</f>
        <v>4451</v>
      </c>
      <c r="F32" s="298">
        <f>SUM(F33:F34)</f>
        <v>4032</v>
      </c>
      <c r="G32" s="298">
        <f t="shared" si="16"/>
        <v>90.586385082004043</v>
      </c>
      <c r="H32" s="284">
        <f>SUM(H33:H34)</f>
        <v>67120.070000000007</v>
      </c>
      <c r="I32" s="284">
        <f>SUM(I33:I34)</f>
        <v>67120.070000000007</v>
      </c>
      <c r="J32" s="602">
        <f t="shared" ref="J32:N32" si="21">SUM(J33:J34)</f>
        <v>11186.678333333333</v>
      </c>
      <c r="K32" s="323">
        <f t="shared" si="21"/>
        <v>10446.778479999984</v>
      </c>
      <c r="L32" s="323">
        <f t="shared" si="21"/>
        <v>-739.89985333334778</v>
      </c>
      <c r="M32" s="323">
        <f t="shared" si="21"/>
        <v>0</v>
      </c>
      <c r="N32" s="323">
        <f t="shared" si="21"/>
        <v>10446.778479999984</v>
      </c>
      <c r="O32" s="298">
        <f t="shared" si="18"/>
        <v>93.385884251908422</v>
      </c>
      <c r="P32" s="589"/>
      <c r="Q32" s="69"/>
    </row>
    <row r="33" spans="1:18" ht="60" x14ac:dyDescent="0.25">
      <c r="A33" s="24">
        <v>1</v>
      </c>
      <c r="B33" s="24">
        <v>1</v>
      </c>
      <c r="C33" s="45" t="s">
        <v>72</v>
      </c>
      <c r="D33" s="298">
        <v>23005</v>
      </c>
      <c r="E33" s="299">
        <f t="shared" si="19"/>
        <v>3834</v>
      </c>
      <c r="F33" s="299">
        <v>3406</v>
      </c>
      <c r="G33" s="298">
        <f t="shared" si="16"/>
        <v>88.836724047991652</v>
      </c>
      <c r="H33" s="284">
        <v>62803.65</v>
      </c>
      <c r="I33" s="284">
        <v>62803.65</v>
      </c>
      <c r="J33" s="602">
        <f>H33/12*$C$3+(I33-H33)/11*1</f>
        <v>10467.275</v>
      </c>
      <c r="K33" s="284">
        <f t="shared" si="20"/>
        <v>9652.6260199999851</v>
      </c>
      <c r="L33" s="284">
        <f t="shared" si="0"/>
        <v>-814.64898000001449</v>
      </c>
      <c r="M33" s="284">
        <v>0</v>
      </c>
      <c r="N33" s="284">
        <v>9652.6260199999851</v>
      </c>
      <c r="O33" s="298">
        <f t="shared" si="18"/>
        <v>92.217181835768955</v>
      </c>
      <c r="P33" s="589"/>
      <c r="Q33" s="69"/>
    </row>
    <row r="34" spans="1:18" ht="45.75" thickBot="1" x14ac:dyDescent="0.3">
      <c r="A34" s="24">
        <v>1</v>
      </c>
      <c r="B34" s="24">
        <v>1</v>
      </c>
      <c r="C34" s="45" t="s">
        <v>63</v>
      </c>
      <c r="D34" s="298">
        <v>3700</v>
      </c>
      <c r="E34" s="299">
        <f t="shared" si="19"/>
        <v>617</v>
      </c>
      <c r="F34" s="299">
        <v>626</v>
      </c>
      <c r="G34" s="298">
        <f t="shared" si="16"/>
        <v>101.45867098865477</v>
      </c>
      <c r="H34" s="284">
        <v>4316.42</v>
      </c>
      <c r="I34" s="284">
        <v>4316.42</v>
      </c>
      <c r="J34" s="602">
        <f>H34/12*$C$3+(I34-H34)/11*1</f>
        <v>719.40333333333331</v>
      </c>
      <c r="K34" s="284">
        <f t="shared" si="20"/>
        <v>794.15246000000002</v>
      </c>
      <c r="L34" s="284">
        <f t="shared" si="0"/>
        <v>74.749126666666712</v>
      </c>
      <c r="M34" s="284">
        <v>0</v>
      </c>
      <c r="N34" s="284">
        <v>794.15246000000002</v>
      </c>
      <c r="O34" s="298">
        <f t="shared" si="18"/>
        <v>110.3904337390708</v>
      </c>
      <c r="P34" s="589"/>
      <c r="Q34" s="69"/>
    </row>
    <row r="35" spans="1:18" s="8" customFormat="1" ht="15" customHeight="1" thickBot="1" x14ac:dyDescent="0.3">
      <c r="A35" s="24">
        <v>1</v>
      </c>
      <c r="B35" s="24">
        <v>1</v>
      </c>
      <c r="C35" s="176" t="s">
        <v>149</v>
      </c>
      <c r="D35" s="301"/>
      <c r="E35" s="301"/>
      <c r="F35" s="301"/>
      <c r="G35" s="325"/>
      <c r="H35" s="303">
        <f>H32+H29</f>
        <v>69317.32766000001</v>
      </c>
      <c r="I35" s="303">
        <f>I32+I29</f>
        <v>69317.32766000001</v>
      </c>
      <c r="J35" s="303">
        <f t="shared" ref="J35:N35" si="22">J32+J29</f>
        <v>11552.887943333333</v>
      </c>
      <c r="K35" s="303">
        <f t="shared" si="22"/>
        <v>11697.688169999985</v>
      </c>
      <c r="L35" s="304">
        <f t="shared" si="22"/>
        <v>144.80022666665207</v>
      </c>
      <c r="M35" s="304">
        <f t="shared" si="22"/>
        <v>0</v>
      </c>
      <c r="N35" s="304">
        <f t="shared" si="22"/>
        <v>11697.688169999985</v>
      </c>
      <c r="O35" s="326">
        <f t="shared" si="18"/>
        <v>101.25336822599591</v>
      </c>
      <c r="P35" s="589"/>
      <c r="Q35" s="69"/>
      <c r="R35" s="242"/>
    </row>
    <row r="36" spans="1:18" ht="15" customHeight="1" x14ac:dyDescent="0.25">
      <c r="A36" s="24">
        <v>1</v>
      </c>
      <c r="B36" s="24">
        <v>1</v>
      </c>
      <c r="C36" s="53"/>
      <c r="D36" s="319"/>
      <c r="E36" s="319"/>
      <c r="F36" s="319"/>
      <c r="G36" s="315"/>
      <c r="H36" s="317"/>
      <c r="I36" s="317"/>
      <c r="J36" s="317"/>
      <c r="K36" s="317"/>
      <c r="L36" s="317">
        <f t="shared" si="0"/>
        <v>0</v>
      </c>
      <c r="M36" s="317"/>
      <c r="N36" s="317"/>
      <c r="O36" s="319"/>
      <c r="P36" s="589"/>
      <c r="Q36" s="69"/>
    </row>
    <row r="37" spans="1:18" ht="33" customHeight="1" x14ac:dyDescent="0.25">
      <c r="A37" s="24">
        <v>1</v>
      </c>
      <c r="B37" s="24">
        <v>1</v>
      </c>
      <c r="C37" s="17" t="s">
        <v>93</v>
      </c>
      <c r="D37" s="322"/>
      <c r="E37" s="322"/>
      <c r="F37" s="322"/>
      <c r="G37" s="281"/>
      <c r="H37" s="320"/>
      <c r="I37" s="320"/>
      <c r="J37" s="320"/>
      <c r="K37" s="320"/>
      <c r="L37" s="320">
        <f t="shared" si="0"/>
        <v>0</v>
      </c>
      <c r="M37" s="320"/>
      <c r="N37" s="320"/>
      <c r="O37" s="322"/>
      <c r="P37" s="589"/>
      <c r="Q37" s="69"/>
    </row>
    <row r="38" spans="1:18" ht="30" x14ac:dyDescent="0.25">
      <c r="A38" s="24">
        <v>1</v>
      </c>
      <c r="B38" s="24">
        <v>1</v>
      </c>
      <c r="C38" s="110" t="s">
        <v>74</v>
      </c>
      <c r="D38" s="298">
        <f>SUM(D39:D40)</f>
        <v>20166</v>
      </c>
      <c r="E38" s="298">
        <f>SUM(E39:E40)</f>
        <v>3361</v>
      </c>
      <c r="F38" s="298">
        <f>SUM(F39:F40)</f>
        <v>2640</v>
      </c>
      <c r="G38" s="298">
        <f t="shared" ref="G38:G42" si="23">F38/E38*100</f>
        <v>78.548051175245462</v>
      </c>
      <c r="H38" s="284">
        <f>SUM(H39:H40)</f>
        <v>51338.186480000004</v>
      </c>
      <c r="I38" s="284">
        <f>SUM(I39:I40)</f>
        <v>51338.186480000004</v>
      </c>
      <c r="J38" s="602">
        <f t="shared" ref="J38:N38" si="24">SUM(J39:J40)</f>
        <v>8556.3644133333346</v>
      </c>
      <c r="K38" s="284">
        <f t="shared" si="24"/>
        <v>6914.401020000003</v>
      </c>
      <c r="L38" s="284">
        <f t="shared" si="24"/>
        <v>-1641.9633933333307</v>
      </c>
      <c r="M38" s="284">
        <f t="shared" si="24"/>
        <v>-1.4081199999999998</v>
      </c>
      <c r="N38" s="284">
        <f t="shared" si="24"/>
        <v>6912.9929000000029</v>
      </c>
      <c r="O38" s="298">
        <f t="shared" ref="O38:O44" si="25">K38/J38*100</f>
        <v>80.810034332167177</v>
      </c>
      <c r="P38" s="589"/>
      <c r="Q38" s="69"/>
    </row>
    <row r="39" spans="1:18" ht="30" customHeight="1" x14ac:dyDescent="0.25">
      <c r="A39" s="24">
        <v>1</v>
      </c>
      <c r="B39" s="24">
        <v>1</v>
      </c>
      <c r="C39" s="45" t="s">
        <v>43</v>
      </c>
      <c r="D39" s="298">
        <v>16000</v>
      </c>
      <c r="E39" s="604">
        <f t="shared" ref="E39" si="26">ROUND(D39/12*$C$3,0)</f>
        <v>2667</v>
      </c>
      <c r="F39" s="298">
        <v>1973</v>
      </c>
      <c r="G39" s="298">
        <f t="shared" si="23"/>
        <v>73.978252718410204</v>
      </c>
      <c r="H39" s="284">
        <v>44629.760000000002</v>
      </c>
      <c r="I39" s="284">
        <v>44629.760000000002</v>
      </c>
      <c r="J39" s="602">
        <f>H39/12*$C$3+(I39-H39)/11*1</f>
        <v>7438.293333333334</v>
      </c>
      <c r="K39" s="284">
        <f t="shared" ref="K39:K42" si="27">N39-M39</f>
        <v>5818.9130600000008</v>
      </c>
      <c r="L39" s="284">
        <f t="shared" si="0"/>
        <v>-1619.3802733333332</v>
      </c>
      <c r="M39" s="284">
        <v>-1.4081199999999998</v>
      </c>
      <c r="N39" s="284">
        <v>5817.5049400000007</v>
      </c>
      <c r="O39" s="298">
        <f t="shared" si="25"/>
        <v>78.22914207918663</v>
      </c>
      <c r="P39" s="589"/>
      <c r="Q39" s="69"/>
    </row>
    <row r="40" spans="1:18" ht="28.5" customHeight="1" x14ac:dyDescent="0.25">
      <c r="A40" s="24">
        <v>1</v>
      </c>
      <c r="B40" s="24">
        <v>1</v>
      </c>
      <c r="C40" s="45" t="s">
        <v>44</v>
      </c>
      <c r="D40" s="298">
        <v>4166</v>
      </c>
      <c r="E40" s="299">
        <f>ROUND(D40/12*$C$3,0)</f>
        <v>694</v>
      </c>
      <c r="F40" s="298">
        <v>667</v>
      </c>
      <c r="G40" s="300">
        <f t="shared" si="23"/>
        <v>96.10951008645533</v>
      </c>
      <c r="H40" s="284">
        <v>6708.4264799999992</v>
      </c>
      <c r="I40" s="284">
        <v>6708.4264799999992</v>
      </c>
      <c r="J40" s="602">
        <f>H40/12*$C$3+(I40-H40)/11*1</f>
        <v>1118.0710799999999</v>
      </c>
      <c r="K40" s="284">
        <f t="shared" si="27"/>
        <v>1095.4879600000024</v>
      </c>
      <c r="L40" s="284">
        <f t="shared" si="0"/>
        <v>-22.583119999997507</v>
      </c>
      <c r="M40" s="284">
        <v>0</v>
      </c>
      <c r="N40" s="284">
        <v>1095.4879600000024</v>
      </c>
      <c r="O40" s="298">
        <f t="shared" si="25"/>
        <v>97.980171350107952</v>
      </c>
      <c r="P40" s="589"/>
      <c r="Q40" s="69"/>
    </row>
    <row r="41" spans="1:18" ht="28.5" customHeight="1" x14ac:dyDescent="0.25">
      <c r="A41" s="24">
        <v>1</v>
      </c>
      <c r="B41" s="24">
        <v>1</v>
      </c>
      <c r="C41" s="110" t="s">
        <v>66</v>
      </c>
      <c r="D41" s="300">
        <f>SUM(D42)</f>
        <v>5764</v>
      </c>
      <c r="E41" s="300">
        <f t="shared" ref="E41:N41" si="28">SUM(E42)</f>
        <v>961</v>
      </c>
      <c r="F41" s="300">
        <f t="shared" si="28"/>
        <v>1094</v>
      </c>
      <c r="G41" s="300">
        <f t="shared" si="23"/>
        <v>113.83975026014568</v>
      </c>
      <c r="H41" s="284">
        <f t="shared" ref="H41:I41" si="29">SUM(H42)</f>
        <v>6605.5439999999999</v>
      </c>
      <c r="I41" s="284">
        <f t="shared" si="29"/>
        <v>6605.5439999999999</v>
      </c>
      <c r="J41" s="602">
        <f t="shared" si="28"/>
        <v>1100.924</v>
      </c>
      <c r="K41" s="284">
        <f t="shared" si="28"/>
        <v>1352.2428199999999</v>
      </c>
      <c r="L41" s="284">
        <f t="shared" si="28"/>
        <v>251.31881999999996</v>
      </c>
      <c r="M41" s="284">
        <f t="shared" si="28"/>
        <v>-0.9428200000000001</v>
      </c>
      <c r="N41" s="284">
        <f t="shared" si="28"/>
        <v>1351.3</v>
      </c>
      <c r="O41" s="298">
        <f t="shared" si="25"/>
        <v>122.82798994299333</v>
      </c>
      <c r="P41" s="589"/>
      <c r="Q41" s="69"/>
    </row>
    <row r="42" spans="1:18" ht="28.5" customHeight="1" x14ac:dyDescent="0.25">
      <c r="A42" s="24">
        <v>1</v>
      </c>
      <c r="B42" s="24">
        <v>1</v>
      </c>
      <c r="C42" s="162" t="s">
        <v>62</v>
      </c>
      <c r="D42" s="300">
        <v>5764</v>
      </c>
      <c r="E42" s="605">
        <f t="shared" ref="E42" si="30">ROUND(D42/12*$C$3,0)</f>
        <v>961</v>
      </c>
      <c r="F42" s="300">
        <v>1094</v>
      </c>
      <c r="G42" s="300">
        <f t="shared" si="23"/>
        <v>113.83975026014568</v>
      </c>
      <c r="H42" s="284">
        <v>6605.5439999999999</v>
      </c>
      <c r="I42" s="284">
        <v>6605.5439999999999</v>
      </c>
      <c r="J42" s="602">
        <f>H42/12*$C$3+(I42-H42)/11*1</f>
        <v>1100.924</v>
      </c>
      <c r="K42" s="284">
        <f t="shared" si="27"/>
        <v>1352.2428199999999</v>
      </c>
      <c r="L42" s="285">
        <f t="shared" si="0"/>
        <v>251.31881999999996</v>
      </c>
      <c r="M42" s="285">
        <v>-0.9428200000000001</v>
      </c>
      <c r="N42" s="285">
        <v>1351.3</v>
      </c>
      <c r="O42" s="300">
        <f t="shared" si="25"/>
        <v>122.82798994299333</v>
      </c>
      <c r="P42" s="589"/>
      <c r="Q42" s="69"/>
    </row>
    <row r="43" spans="1:18" ht="28.5" customHeight="1" thickBot="1" x14ac:dyDescent="0.3">
      <c r="C43" s="621" t="s">
        <v>90</v>
      </c>
      <c r="D43" s="300"/>
      <c r="E43" s="605"/>
      <c r="F43" s="300">
        <v>176</v>
      </c>
      <c r="G43" s="300"/>
      <c r="H43" s="284"/>
      <c r="I43" s="284"/>
      <c r="J43" s="602"/>
      <c r="K43" s="284"/>
      <c r="L43" s="285"/>
      <c r="M43" s="285"/>
      <c r="N43" s="285">
        <v>213.65691999999996</v>
      </c>
      <c r="O43" s="300"/>
      <c r="P43" s="589"/>
      <c r="Q43" s="69"/>
    </row>
    <row r="44" spans="1:18" ht="15.75" customHeight="1" thickBot="1" x14ac:dyDescent="0.3">
      <c r="A44" s="24">
        <v>1</v>
      </c>
      <c r="B44" s="24">
        <v>1</v>
      </c>
      <c r="C44" s="169" t="s">
        <v>149</v>
      </c>
      <c r="D44" s="301"/>
      <c r="E44" s="301"/>
      <c r="F44" s="301"/>
      <c r="G44" s="325"/>
      <c r="H44" s="303">
        <f>H41+H38</f>
        <v>57943.730480000006</v>
      </c>
      <c r="I44" s="303">
        <f>I41+I38</f>
        <v>57943.730480000006</v>
      </c>
      <c r="J44" s="303">
        <f t="shared" ref="J44:N44" si="31">J41+J38</f>
        <v>9657.2884133333355</v>
      </c>
      <c r="K44" s="303">
        <f t="shared" si="31"/>
        <v>8266.6438400000025</v>
      </c>
      <c r="L44" s="304">
        <f t="shared" si="31"/>
        <v>-1390.6445733333308</v>
      </c>
      <c r="M44" s="304">
        <f t="shared" si="31"/>
        <v>-2.35094</v>
      </c>
      <c r="N44" s="304">
        <f t="shared" si="31"/>
        <v>8264.2929000000022</v>
      </c>
      <c r="O44" s="326">
        <f t="shared" si="25"/>
        <v>85.600051341395798</v>
      </c>
      <c r="P44" s="589"/>
      <c r="Q44" s="69"/>
    </row>
    <row r="45" spans="1:18" x14ac:dyDescent="0.25">
      <c r="A45" s="24">
        <v>1</v>
      </c>
      <c r="B45" s="24">
        <v>1</v>
      </c>
      <c r="C45" s="20"/>
      <c r="D45" s="319"/>
      <c r="E45" s="319"/>
      <c r="F45" s="319"/>
      <c r="G45" s="315"/>
      <c r="H45" s="317"/>
      <c r="I45" s="317"/>
      <c r="J45" s="317"/>
      <c r="K45" s="317"/>
      <c r="L45" s="317">
        <f t="shared" si="0"/>
        <v>0</v>
      </c>
      <c r="M45" s="317"/>
      <c r="N45" s="317"/>
      <c r="O45" s="319"/>
      <c r="P45" s="589"/>
      <c r="Q45" s="69"/>
    </row>
    <row r="46" spans="1:18" ht="29.25" x14ac:dyDescent="0.25">
      <c r="A46" s="24">
        <v>1</v>
      </c>
      <c r="B46" s="24">
        <v>1</v>
      </c>
      <c r="C46" s="17" t="s">
        <v>94</v>
      </c>
      <c r="D46" s="322"/>
      <c r="E46" s="322"/>
      <c r="F46" s="322"/>
      <c r="G46" s="281"/>
      <c r="H46" s="320"/>
      <c r="I46" s="320"/>
      <c r="J46" s="320"/>
      <c r="K46" s="320"/>
      <c r="L46" s="320">
        <f t="shared" si="0"/>
        <v>0</v>
      </c>
      <c r="M46" s="320"/>
      <c r="N46" s="320"/>
      <c r="O46" s="322"/>
      <c r="P46" s="589"/>
      <c r="Q46" s="69"/>
    </row>
    <row r="47" spans="1:18" ht="44.25" customHeight="1" x14ac:dyDescent="0.25">
      <c r="A47" s="24">
        <v>1</v>
      </c>
      <c r="B47" s="24">
        <v>1</v>
      </c>
      <c r="C47" s="110" t="s">
        <v>74</v>
      </c>
      <c r="D47" s="298">
        <f>SUM(D48:D49)</f>
        <v>13260</v>
      </c>
      <c r="E47" s="298">
        <f>SUM(E48:E49)</f>
        <v>2210</v>
      </c>
      <c r="F47" s="298">
        <f>SUM(F48:F49)</f>
        <v>2157</v>
      </c>
      <c r="G47" s="298">
        <f t="shared" ref="G47:G51" si="32">F47/E47*100</f>
        <v>97.601809954751133</v>
      </c>
      <c r="H47" s="284">
        <f>SUM(H48:H49)</f>
        <v>33378.928800000002</v>
      </c>
      <c r="I47" s="284">
        <f>SUM(I48:I49)</f>
        <v>33378.928800000002</v>
      </c>
      <c r="J47" s="602">
        <f t="shared" ref="J47:N47" si="33">SUM(J48:J49)</f>
        <v>5563.1548000000003</v>
      </c>
      <c r="K47" s="284">
        <f t="shared" si="33"/>
        <v>5388.8509599999988</v>
      </c>
      <c r="L47" s="284">
        <f t="shared" si="33"/>
        <v>-174.30384000000129</v>
      </c>
      <c r="M47" s="284">
        <f t="shared" si="33"/>
        <v>-3.0030000000000001</v>
      </c>
      <c r="N47" s="284">
        <f t="shared" si="33"/>
        <v>5385.8479599999991</v>
      </c>
      <c r="O47" s="298">
        <f t="shared" ref="O47:O53" si="34">K47/J47*100</f>
        <v>96.866816648711605</v>
      </c>
      <c r="P47" s="589"/>
      <c r="Q47" s="69"/>
    </row>
    <row r="48" spans="1:18" ht="29.25" customHeight="1" x14ac:dyDescent="0.25">
      <c r="A48" s="24">
        <v>1</v>
      </c>
      <c r="B48" s="24">
        <v>1</v>
      </c>
      <c r="C48" s="45" t="s">
        <v>43</v>
      </c>
      <c r="D48" s="298">
        <v>10200</v>
      </c>
      <c r="E48" s="604">
        <f t="shared" ref="E48" si="35">ROUND(D48/12*$C$3,0)</f>
        <v>1700</v>
      </c>
      <c r="F48" s="298">
        <v>1684</v>
      </c>
      <c r="G48" s="298">
        <f t="shared" si="32"/>
        <v>99.058823529411768</v>
      </c>
      <c r="H48" s="284">
        <v>28451.472000000002</v>
      </c>
      <c r="I48" s="284">
        <v>28451.472000000002</v>
      </c>
      <c r="J48" s="602">
        <f>H48/12*$C$3+(I48-H48)/11*1</f>
        <v>4741.9120000000003</v>
      </c>
      <c r="K48" s="284">
        <f t="shared" ref="K48:K51" si="36">N48-M48</f>
        <v>4617.6574799999989</v>
      </c>
      <c r="L48" s="284">
        <f t="shared" si="0"/>
        <v>-124.25452000000132</v>
      </c>
      <c r="M48" s="284">
        <v>-3.0030000000000001</v>
      </c>
      <c r="N48" s="284">
        <v>4614.6544799999992</v>
      </c>
      <c r="O48" s="298">
        <f t="shared" si="34"/>
        <v>97.379653608080432</v>
      </c>
      <c r="P48" s="589"/>
      <c r="Q48" s="69"/>
    </row>
    <row r="49" spans="1:17" ht="30" x14ac:dyDescent="0.25">
      <c r="A49" s="24">
        <v>1</v>
      </c>
      <c r="B49" s="24">
        <v>1</v>
      </c>
      <c r="C49" s="45" t="s">
        <v>44</v>
      </c>
      <c r="D49" s="300">
        <v>3060</v>
      </c>
      <c r="E49" s="324">
        <f>ROUND(D49/12*$C$3,0)</f>
        <v>510</v>
      </c>
      <c r="F49" s="300">
        <v>473</v>
      </c>
      <c r="G49" s="300">
        <f t="shared" si="32"/>
        <v>92.745098039215691</v>
      </c>
      <c r="H49" s="284">
        <v>4927.4567999999999</v>
      </c>
      <c r="I49" s="284">
        <v>4927.4567999999999</v>
      </c>
      <c r="J49" s="602">
        <f>H49/12*$C$3+(I49-H49)/11*1</f>
        <v>821.24279999999999</v>
      </c>
      <c r="K49" s="284">
        <f t="shared" si="36"/>
        <v>771.19348000000002</v>
      </c>
      <c r="L49" s="285">
        <f t="shared" si="0"/>
        <v>-50.049319999999966</v>
      </c>
      <c r="M49" s="285">
        <v>0</v>
      </c>
      <c r="N49" s="285">
        <v>771.19348000000002</v>
      </c>
      <c r="O49" s="300">
        <f t="shared" si="34"/>
        <v>93.90566102984404</v>
      </c>
      <c r="P49" s="589"/>
      <c r="Q49" s="69"/>
    </row>
    <row r="50" spans="1:17" ht="30" x14ac:dyDescent="0.25">
      <c r="A50" s="24">
        <v>1</v>
      </c>
      <c r="B50" s="24">
        <v>1</v>
      </c>
      <c r="C50" s="110" t="s">
        <v>66</v>
      </c>
      <c r="D50" s="298">
        <f>SUM(D51)</f>
        <v>3200</v>
      </c>
      <c r="E50" s="298">
        <f t="shared" ref="E50:N50" si="37">SUM(E51)</f>
        <v>533</v>
      </c>
      <c r="F50" s="298">
        <f t="shared" si="37"/>
        <v>580</v>
      </c>
      <c r="G50" s="298">
        <f t="shared" si="32"/>
        <v>108.81801125703565</v>
      </c>
      <c r="H50" s="284">
        <f t="shared" ref="H50:I50" si="38">SUM(H51)</f>
        <v>3667.2</v>
      </c>
      <c r="I50" s="284">
        <f t="shared" si="38"/>
        <v>3667.2</v>
      </c>
      <c r="J50" s="602">
        <f t="shared" si="37"/>
        <v>611.19999999999993</v>
      </c>
      <c r="K50" s="284">
        <f t="shared" si="37"/>
        <v>706.52807999999993</v>
      </c>
      <c r="L50" s="285">
        <f t="shared" si="37"/>
        <v>95.32808</v>
      </c>
      <c r="M50" s="285">
        <f t="shared" si="37"/>
        <v>0</v>
      </c>
      <c r="N50" s="285">
        <f t="shared" si="37"/>
        <v>706.52807999999993</v>
      </c>
      <c r="O50" s="300">
        <f t="shared" si="34"/>
        <v>115.59687172774869</v>
      </c>
      <c r="P50" s="589"/>
      <c r="Q50" s="69"/>
    </row>
    <row r="51" spans="1:17" ht="30" x14ac:dyDescent="0.25">
      <c r="A51" s="24">
        <v>1</v>
      </c>
      <c r="B51" s="24">
        <v>1</v>
      </c>
      <c r="C51" s="162" t="s">
        <v>62</v>
      </c>
      <c r="D51" s="298">
        <v>3200</v>
      </c>
      <c r="E51" s="604">
        <f t="shared" ref="E51" si="39">ROUND(D51/12*$C$3,0)</f>
        <v>533</v>
      </c>
      <c r="F51" s="298">
        <v>580</v>
      </c>
      <c r="G51" s="298">
        <f t="shared" si="32"/>
        <v>108.81801125703565</v>
      </c>
      <c r="H51" s="284">
        <v>3667.2</v>
      </c>
      <c r="I51" s="284">
        <v>3667.2</v>
      </c>
      <c r="J51" s="602">
        <f>H51/12*$C$3+(I51-H51)/11*1</f>
        <v>611.19999999999993</v>
      </c>
      <c r="K51" s="284">
        <f t="shared" si="36"/>
        <v>706.52807999999993</v>
      </c>
      <c r="L51" s="285">
        <f t="shared" si="0"/>
        <v>95.32808</v>
      </c>
      <c r="M51" s="285">
        <v>0</v>
      </c>
      <c r="N51" s="285">
        <v>706.52807999999993</v>
      </c>
      <c r="O51" s="300">
        <f t="shared" si="34"/>
        <v>115.59687172774869</v>
      </c>
      <c r="P51" s="589"/>
      <c r="Q51" s="69"/>
    </row>
    <row r="52" spans="1:17" ht="30.75" customHeight="1" thickBot="1" x14ac:dyDescent="0.3">
      <c r="C52" s="621" t="s">
        <v>90</v>
      </c>
      <c r="D52" s="300"/>
      <c r="E52" s="606"/>
      <c r="F52" s="300"/>
      <c r="G52" s="300"/>
      <c r="H52" s="284"/>
      <c r="I52" s="284"/>
      <c r="J52" s="602"/>
      <c r="K52" s="284"/>
      <c r="L52" s="285"/>
      <c r="M52" s="285"/>
      <c r="N52" s="285"/>
      <c r="O52" s="300"/>
      <c r="P52" s="589"/>
      <c r="Q52" s="69"/>
    </row>
    <row r="53" spans="1:17" ht="15" customHeight="1" thickBot="1" x14ac:dyDescent="0.3">
      <c r="A53" s="24">
        <v>1</v>
      </c>
      <c r="B53" s="24">
        <v>1</v>
      </c>
      <c r="C53" s="73" t="s">
        <v>149</v>
      </c>
      <c r="D53" s="311"/>
      <c r="E53" s="301"/>
      <c r="F53" s="301"/>
      <c r="G53" s="302"/>
      <c r="H53" s="303">
        <f>H50+H47</f>
        <v>37046.128799999999</v>
      </c>
      <c r="I53" s="303">
        <f>I50+I47</f>
        <v>37046.128799999999</v>
      </c>
      <c r="J53" s="303">
        <f t="shared" ref="J53:N53" si="40">J50+J47</f>
        <v>6174.3548000000001</v>
      </c>
      <c r="K53" s="303">
        <f t="shared" si="40"/>
        <v>6095.3790399999989</v>
      </c>
      <c r="L53" s="304">
        <f t="shared" si="40"/>
        <v>-78.975760000001287</v>
      </c>
      <c r="M53" s="304">
        <f t="shared" si="40"/>
        <v>-3.0030000000000001</v>
      </c>
      <c r="N53" s="304">
        <f t="shared" si="40"/>
        <v>6092.3760399999992</v>
      </c>
      <c r="O53" s="314">
        <f t="shared" si="34"/>
        <v>98.720906676759142</v>
      </c>
      <c r="P53" s="589"/>
      <c r="Q53" s="69"/>
    </row>
    <row r="54" spans="1:17" x14ac:dyDescent="0.25">
      <c r="A54" s="24">
        <v>1</v>
      </c>
      <c r="B54" s="24">
        <v>1</v>
      </c>
      <c r="C54" s="20"/>
      <c r="D54" s="319"/>
      <c r="E54" s="319"/>
      <c r="F54" s="319"/>
      <c r="G54" s="315"/>
      <c r="H54" s="317"/>
      <c r="I54" s="317"/>
      <c r="J54" s="317"/>
      <c r="K54" s="317"/>
      <c r="L54" s="317">
        <f t="shared" ref="L54:L117" si="41">K54-J54</f>
        <v>0</v>
      </c>
      <c r="M54" s="317"/>
      <c r="N54" s="317"/>
      <c r="O54" s="319"/>
      <c r="P54" s="589"/>
      <c r="Q54" s="69"/>
    </row>
    <row r="55" spans="1:17" ht="29.25" x14ac:dyDescent="0.25">
      <c r="A55" s="24">
        <v>1</v>
      </c>
      <c r="B55" s="24">
        <v>1</v>
      </c>
      <c r="C55" s="47" t="s">
        <v>95</v>
      </c>
      <c r="D55" s="322"/>
      <c r="E55" s="322"/>
      <c r="F55" s="322"/>
      <c r="G55" s="281"/>
      <c r="H55" s="320"/>
      <c r="I55" s="320"/>
      <c r="J55" s="320"/>
      <c r="K55" s="320"/>
      <c r="L55" s="320">
        <f t="shared" si="41"/>
        <v>0</v>
      </c>
      <c r="M55" s="320"/>
      <c r="N55" s="320"/>
      <c r="O55" s="322"/>
      <c r="P55" s="589"/>
      <c r="Q55" s="69"/>
    </row>
    <row r="56" spans="1:17" ht="30" x14ac:dyDescent="0.25">
      <c r="A56" s="24">
        <v>1</v>
      </c>
      <c r="B56" s="24">
        <v>1</v>
      </c>
      <c r="C56" s="110" t="s">
        <v>74</v>
      </c>
      <c r="D56" s="298">
        <f>SUM(D57:D58)</f>
        <v>22100</v>
      </c>
      <c r="E56" s="298">
        <f>SUM(E57:E58)</f>
        <v>3683</v>
      </c>
      <c r="F56" s="298">
        <f>SUM(F57:F58)</f>
        <v>3162</v>
      </c>
      <c r="G56" s="298">
        <f t="shared" ref="G56:G60" si="42">F56/E56*100</f>
        <v>85.853923431984796</v>
      </c>
      <c r="H56" s="284">
        <f>SUM(H57:H58)</f>
        <v>55631.548000000003</v>
      </c>
      <c r="I56" s="284">
        <f>SUM(I57:I58)</f>
        <v>55631.548000000003</v>
      </c>
      <c r="J56" s="602">
        <f t="shared" ref="J56:N56" si="43">SUM(J57:J58)</f>
        <v>9271.9246666666677</v>
      </c>
      <c r="K56" s="284">
        <f t="shared" si="43"/>
        <v>6775.3266799999992</v>
      </c>
      <c r="L56" s="284">
        <f t="shared" si="43"/>
        <v>-2496.5979866666685</v>
      </c>
      <c r="M56" s="284">
        <f t="shared" si="43"/>
        <v>-6.5815799999999998</v>
      </c>
      <c r="N56" s="284">
        <f t="shared" si="43"/>
        <v>6768.7450999999992</v>
      </c>
      <c r="O56" s="298">
        <f t="shared" ref="O56:O62" si="44">K56/J56*100</f>
        <v>73.073573433548873</v>
      </c>
      <c r="P56" s="589"/>
      <c r="Q56" s="69"/>
    </row>
    <row r="57" spans="1:17" ht="30" x14ac:dyDescent="0.25">
      <c r="A57" s="24">
        <v>1</v>
      </c>
      <c r="B57" s="24">
        <v>1</v>
      </c>
      <c r="C57" s="45" t="s">
        <v>43</v>
      </c>
      <c r="D57" s="298">
        <v>17000</v>
      </c>
      <c r="E57" s="604">
        <f t="shared" ref="E57" si="45">ROUND(D57/12*$C$3,0)</f>
        <v>2833</v>
      </c>
      <c r="F57" s="298">
        <v>2460</v>
      </c>
      <c r="G57" s="298">
        <f t="shared" si="42"/>
        <v>86.833745146487814</v>
      </c>
      <c r="H57" s="284">
        <v>47419.12</v>
      </c>
      <c r="I57" s="284">
        <v>47419.12</v>
      </c>
      <c r="J57" s="602">
        <f>H57/12*$C$3+(I57-H57)/11*1</f>
        <v>7903.1866666666674</v>
      </c>
      <c r="K57" s="284">
        <f t="shared" ref="K57" si="46">N57-M57</f>
        <v>5593.2090899999994</v>
      </c>
      <c r="L57" s="284">
        <f t="shared" si="41"/>
        <v>-2309.977576666668</v>
      </c>
      <c r="M57" s="284">
        <v>-5.5043999999999995</v>
      </c>
      <c r="N57" s="284">
        <v>5587.7046899999996</v>
      </c>
      <c r="O57" s="298">
        <f t="shared" si="44"/>
        <v>70.77156754490592</v>
      </c>
      <c r="P57" s="589"/>
      <c r="Q57" s="69"/>
    </row>
    <row r="58" spans="1:17" ht="30" x14ac:dyDescent="0.25">
      <c r="A58" s="24">
        <v>1</v>
      </c>
      <c r="B58" s="24">
        <v>1</v>
      </c>
      <c r="C58" s="45" t="s">
        <v>44</v>
      </c>
      <c r="D58" s="298">
        <v>5100</v>
      </c>
      <c r="E58" s="299">
        <f>ROUND(D58/12*$C$3,0)</f>
        <v>850</v>
      </c>
      <c r="F58" s="298">
        <v>702</v>
      </c>
      <c r="G58" s="300">
        <f t="shared" si="42"/>
        <v>82.588235294117652</v>
      </c>
      <c r="H58" s="284">
        <v>8212.4279999999999</v>
      </c>
      <c r="I58" s="284">
        <v>8212.4279999999999</v>
      </c>
      <c r="J58" s="602">
        <f>H58/12*$C$3+(I58-H58)/11*1</f>
        <v>1368.7380000000001</v>
      </c>
      <c r="K58" s="284">
        <f>N58-M58</f>
        <v>1182.1175899999998</v>
      </c>
      <c r="L58" s="284">
        <f t="shared" si="41"/>
        <v>-186.62041000000022</v>
      </c>
      <c r="M58" s="284">
        <v>-1.07718</v>
      </c>
      <c r="N58" s="284">
        <v>1181.0404099999998</v>
      </c>
      <c r="O58" s="298">
        <f t="shared" si="44"/>
        <v>86.365512610886796</v>
      </c>
      <c r="P58" s="589"/>
      <c r="Q58" s="69"/>
    </row>
    <row r="59" spans="1:17" ht="30" x14ac:dyDescent="0.25">
      <c r="A59" s="24">
        <v>1</v>
      </c>
      <c r="B59" s="24">
        <v>1</v>
      </c>
      <c r="C59" s="110" t="s">
        <v>66</v>
      </c>
      <c r="D59" s="298">
        <f>SUM(D60)</f>
        <v>5400</v>
      </c>
      <c r="E59" s="298">
        <f t="shared" ref="E59:N59" si="47">SUM(E60)</f>
        <v>900</v>
      </c>
      <c r="F59" s="298">
        <f t="shared" si="47"/>
        <v>1456</v>
      </c>
      <c r="G59" s="300">
        <f t="shared" si="42"/>
        <v>161.77777777777777</v>
      </c>
      <c r="H59" s="284">
        <f t="shared" ref="H59:I59" si="48">SUM(H60)</f>
        <v>6188.4</v>
      </c>
      <c r="I59" s="284">
        <f t="shared" si="48"/>
        <v>6188.4</v>
      </c>
      <c r="J59" s="602">
        <f t="shared" si="47"/>
        <v>1031.3999999999999</v>
      </c>
      <c r="K59" s="284">
        <f t="shared" si="47"/>
        <v>1838.16381</v>
      </c>
      <c r="L59" s="284">
        <f t="shared" si="47"/>
        <v>806.76381000000015</v>
      </c>
      <c r="M59" s="284">
        <f t="shared" si="47"/>
        <v>0</v>
      </c>
      <c r="N59" s="284">
        <f t="shared" si="47"/>
        <v>1838.16381</v>
      </c>
      <c r="O59" s="298">
        <f t="shared" si="44"/>
        <v>178.22026468877257</v>
      </c>
      <c r="P59" s="589"/>
      <c r="Q59" s="69"/>
    </row>
    <row r="60" spans="1:17" ht="30" x14ac:dyDescent="0.25">
      <c r="A60" s="24">
        <v>1</v>
      </c>
      <c r="B60" s="24">
        <v>1</v>
      </c>
      <c r="C60" s="162" t="s">
        <v>62</v>
      </c>
      <c r="D60" s="300">
        <v>5400</v>
      </c>
      <c r="E60" s="606">
        <f t="shared" ref="E60" si="49">ROUND(D60/12*$C$3,0)</f>
        <v>900</v>
      </c>
      <c r="F60" s="330">
        <v>1456</v>
      </c>
      <c r="G60" s="300">
        <f t="shared" si="42"/>
        <v>161.77777777777777</v>
      </c>
      <c r="H60" s="284">
        <v>6188.4</v>
      </c>
      <c r="I60" s="284">
        <v>6188.4</v>
      </c>
      <c r="J60" s="602">
        <f>H60/12*$C$3+(I60-H60)/11*1</f>
        <v>1031.3999999999999</v>
      </c>
      <c r="K60" s="284">
        <f t="shared" ref="K60" si="50">N60-M60</f>
        <v>1838.16381</v>
      </c>
      <c r="L60" s="285">
        <f t="shared" si="41"/>
        <v>806.76381000000015</v>
      </c>
      <c r="M60" s="285"/>
      <c r="N60" s="285">
        <v>1838.16381</v>
      </c>
      <c r="O60" s="300">
        <f t="shared" si="44"/>
        <v>178.22026468877257</v>
      </c>
      <c r="P60" s="589"/>
      <c r="Q60" s="69"/>
    </row>
    <row r="61" spans="1:17" ht="45.75" thickBot="1" x14ac:dyDescent="0.3">
      <c r="C61" s="621" t="s">
        <v>90</v>
      </c>
      <c r="D61" s="300"/>
      <c r="E61" s="606"/>
      <c r="F61" s="330">
        <v>63</v>
      </c>
      <c r="G61" s="300"/>
      <c r="H61" s="284"/>
      <c r="I61" s="284"/>
      <c r="J61" s="602"/>
      <c r="K61" s="284"/>
      <c r="L61" s="285"/>
      <c r="M61" s="285"/>
      <c r="N61" s="285">
        <v>73.94699</v>
      </c>
      <c r="O61" s="300"/>
      <c r="P61" s="589"/>
      <c r="Q61" s="69"/>
    </row>
    <row r="62" spans="1:17" ht="15" customHeight="1" thickBot="1" x14ac:dyDescent="0.3">
      <c r="A62" s="24">
        <v>1</v>
      </c>
      <c r="B62" s="24">
        <v>1</v>
      </c>
      <c r="C62" s="73" t="s">
        <v>149</v>
      </c>
      <c r="D62" s="305"/>
      <c r="E62" s="305"/>
      <c r="F62" s="305"/>
      <c r="G62" s="312"/>
      <c r="H62" s="331">
        <f>H59+H56</f>
        <v>61819.948000000004</v>
      </c>
      <c r="I62" s="331">
        <f>I59+I56</f>
        <v>61819.948000000004</v>
      </c>
      <c r="J62" s="331">
        <f t="shared" ref="J62:N62" si="51">J59+J56</f>
        <v>10303.324666666667</v>
      </c>
      <c r="K62" s="331">
        <f t="shared" si="51"/>
        <v>8613.4904900000001</v>
      </c>
      <c r="L62" s="331">
        <f t="shared" si="51"/>
        <v>-1689.8341766666683</v>
      </c>
      <c r="M62" s="331">
        <f t="shared" si="51"/>
        <v>-6.5815799999999998</v>
      </c>
      <c r="N62" s="331">
        <f t="shared" si="51"/>
        <v>8606.9089099999983</v>
      </c>
      <c r="O62" s="314">
        <f t="shared" si="44"/>
        <v>83.599136867601374</v>
      </c>
      <c r="P62" s="589"/>
      <c r="Q62" s="69"/>
    </row>
    <row r="63" spans="1:17" x14ac:dyDescent="0.25">
      <c r="A63" s="24">
        <v>1</v>
      </c>
      <c r="B63" s="24">
        <v>1</v>
      </c>
      <c r="C63" s="20"/>
      <c r="D63" s="315"/>
      <c r="E63" s="315"/>
      <c r="F63" s="315"/>
      <c r="G63" s="315"/>
      <c r="H63" s="317"/>
      <c r="I63" s="317"/>
      <c r="J63" s="317"/>
      <c r="K63" s="317"/>
      <c r="L63" s="317">
        <f t="shared" si="41"/>
        <v>0</v>
      </c>
      <c r="M63" s="317"/>
      <c r="N63" s="317"/>
      <c r="O63" s="319"/>
      <c r="P63" s="589"/>
      <c r="Q63" s="69"/>
    </row>
    <row r="64" spans="1:17" ht="29.25" x14ac:dyDescent="0.25">
      <c r="A64" s="24">
        <v>1</v>
      </c>
      <c r="B64" s="24">
        <v>1</v>
      </c>
      <c r="C64" s="17" t="s">
        <v>96</v>
      </c>
      <c r="D64" s="281"/>
      <c r="E64" s="281"/>
      <c r="F64" s="281"/>
      <c r="G64" s="281"/>
      <c r="H64" s="284"/>
      <c r="I64" s="284"/>
      <c r="J64" s="281"/>
      <c r="K64" s="284"/>
      <c r="L64" s="284"/>
      <c r="M64" s="284"/>
      <c r="N64" s="281"/>
      <c r="O64" s="329"/>
      <c r="P64" s="589"/>
      <c r="Q64" s="69"/>
    </row>
    <row r="65" spans="1:18" ht="30" x14ac:dyDescent="0.25">
      <c r="A65" s="24">
        <v>1</v>
      </c>
      <c r="B65" s="24">
        <v>1</v>
      </c>
      <c r="C65" s="110" t="s">
        <v>74</v>
      </c>
      <c r="D65" s="298">
        <f>SUM(D66:D69)</f>
        <v>9891</v>
      </c>
      <c r="E65" s="298">
        <f>SUM(E66:E69)</f>
        <v>1649</v>
      </c>
      <c r="F65" s="298">
        <f>SUM(F66:F69)</f>
        <v>1206</v>
      </c>
      <c r="G65" s="607">
        <f t="shared" ref="G65:G74" si="52">F65/E65*100</f>
        <v>73.135233474833228</v>
      </c>
      <c r="H65" s="284">
        <f>SUM(H66:H69)</f>
        <v>25464.93749</v>
      </c>
      <c r="I65" s="284">
        <f>SUM(I66:I69)</f>
        <v>25464.93749</v>
      </c>
      <c r="J65" s="602">
        <f t="shared" ref="J65:N65" si="53">SUM(J66:J69)</f>
        <v>4244.1562483333328</v>
      </c>
      <c r="K65" s="284">
        <f t="shared" si="53"/>
        <v>2993.4174300000004</v>
      </c>
      <c r="L65" s="284">
        <f t="shared" si="53"/>
        <v>-1250.738818333333</v>
      </c>
      <c r="M65" s="284">
        <f t="shared" si="53"/>
        <v>-12.292</v>
      </c>
      <c r="N65" s="284">
        <f t="shared" si="53"/>
        <v>2981.1254300000001</v>
      </c>
      <c r="O65" s="298">
        <f t="shared" ref="O65:O75" si="54">K65/J65*100</f>
        <v>70.530330526250225</v>
      </c>
      <c r="P65" s="589"/>
      <c r="Q65" s="69"/>
    </row>
    <row r="66" spans="1:18" ht="29.25" customHeight="1" x14ac:dyDescent="0.25">
      <c r="A66" s="24">
        <v>1</v>
      </c>
      <c r="B66" s="24">
        <v>1</v>
      </c>
      <c r="C66" s="45" t="s">
        <v>43</v>
      </c>
      <c r="D66" s="298">
        <v>7497</v>
      </c>
      <c r="E66" s="604">
        <f t="shared" ref="E66" si="55">ROUND(D66/12*$C$3,0)</f>
        <v>1250</v>
      </c>
      <c r="F66" s="299">
        <v>551</v>
      </c>
      <c r="G66" s="607">
        <f t="shared" si="52"/>
        <v>44.080000000000005</v>
      </c>
      <c r="H66" s="284">
        <v>20911.831920000001</v>
      </c>
      <c r="I66" s="284">
        <v>20911.831920000001</v>
      </c>
      <c r="J66" s="602">
        <f>H66/12*$C$3+(I66-H66)/11*1</f>
        <v>3485.3053199999999</v>
      </c>
      <c r="K66" s="284">
        <f t="shared" ref="K66:K69" si="56">N66-M66</f>
        <v>1682.30899</v>
      </c>
      <c r="L66" s="284">
        <f t="shared" si="41"/>
        <v>-1802.9963299999999</v>
      </c>
      <c r="M66" s="284">
        <v>-12.292</v>
      </c>
      <c r="N66" s="284">
        <v>1670.0169900000001</v>
      </c>
      <c r="O66" s="298">
        <f t="shared" si="54"/>
        <v>48.268626003761419</v>
      </c>
      <c r="P66" s="589"/>
      <c r="Q66" s="69"/>
    </row>
    <row r="67" spans="1:18" ht="26.25" customHeight="1" x14ac:dyDescent="0.25">
      <c r="A67" s="24">
        <v>1</v>
      </c>
      <c r="B67" s="24">
        <v>1</v>
      </c>
      <c r="C67" s="45" t="s">
        <v>44</v>
      </c>
      <c r="D67" s="298">
        <v>2249</v>
      </c>
      <c r="E67" s="299">
        <f t="shared" ref="E67:E74" si="57">ROUND(D67/12*$C$3,0)</f>
        <v>375</v>
      </c>
      <c r="F67" s="299">
        <v>599</v>
      </c>
      <c r="G67" s="607">
        <f t="shared" si="52"/>
        <v>159.73333333333332</v>
      </c>
      <c r="H67" s="284">
        <v>3621.5197199999998</v>
      </c>
      <c r="I67" s="284">
        <v>3621.5197199999998</v>
      </c>
      <c r="J67" s="602">
        <f>H67/12*$C$3+(I67-H67)/11*1</f>
        <v>603.58661999999993</v>
      </c>
      <c r="K67" s="284">
        <f t="shared" si="56"/>
        <v>951.32356000000004</v>
      </c>
      <c r="L67" s="284">
        <f t="shared" si="41"/>
        <v>347.73694000000012</v>
      </c>
      <c r="M67" s="284">
        <v>0</v>
      </c>
      <c r="N67" s="284">
        <v>951.32356000000004</v>
      </c>
      <c r="O67" s="298">
        <f t="shared" si="54"/>
        <v>157.61177078444851</v>
      </c>
      <c r="P67" s="589"/>
      <c r="Q67" s="69"/>
    </row>
    <row r="68" spans="1:18" ht="27.75" customHeight="1" x14ac:dyDescent="0.25">
      <c r="A68" s="24">
        <v>1</v>
      </c>
      <c r="B68" s="24">
        <v>1</v>
      </c>
      <c r="C68" s="45" t="s">
        <v>68</v>
      </c>
      <c r="D68" s="298">
        <v>89</v>
      </c>
      <c r="E68" s="299">
        <f t="shared" si="57"/>
        <v>15</v>
      </c>
      <c r="F68" s="299">
        <v>56</v>
      </c>
      <c r="G68" s="607">
        <f t="shared" si="52"/>
        <v>373.33333333333331</v>
      </c>
      <c r="H68" s="284">
        <v>571.80097000000001</v>
      </c>
      <c r="I68" s="284">
        <v>571.80097000000001</v>
      </c>
      <c r="J68" s="602">
        <f>H68/12*$C$3+(I68-H68)/11*1</f>
        <v>95.300161666666668</v>
      </c>
      <c r="K68" s="284">
        <f t="shared" si="56"/>
        <v>359.78487999999999</v>
      </c>
      <c r="L68" s="284">
        <f t="shared" si="41"/>
        <v>264.48471833333332</v>
      </c>
      <c r="M68" s="284">
        <v>0</v>
      </c>
      <c r="N68" s="284">
        <v>359.78487999999999</v>
      </c>
      <c r="O68" s="298">
        <f t="shared" si="54"/>
        <v>377.52808988764042</v>
      </c>
      <c r="P68" s="589"/>
      <c r="Q68" s="69"/>
    </row>
    <row r="69" spans="1:18" ht="27.75" customHeight="1" x14ac:dyDescent="0.25">
      <c r="A69" s="24">
        <v>1</v>
      </c>
      <c r="B69" s="24">
        <v>1</v>
      </c>
      <c r="C69" s="45" t="s">
        <v>69</v>
      </c>
      <c r="D69" s="298">
        <v>56</v>
      </c>
      <c r="E69" s="299">
        <f t="shared" si="57"/>
        <v>9</v>
      </c>
      <c r="F69" s="299">
        <v>0</v>
      </c>
      <c r="G69" s="607">
        <f t="shared" si="52"/>
        <v>0</v>
      </c>
      <c r="H69" s="284">
        <v>359.78487999999999</v>
      </c>
      <c r="I69" s="284">
        <v>359.78487999999999</v>
      </c>
      <c r="J69" s="602">
        <f>H69/12*$C$3+(I69-H69)/11*1</f>
        <v>59.964146666666664</v>
      </c>
      <c r="K69" s="284">
        <f t="shared" si="56"/>
        <v>0</v>
      </c>
      <c r="L69" s="284">
        <f t="shared" si="41"/>
        <v>-59.964146666666664</v>
      </c>
      <c r="M69" s="284">
        <v>0</v>
      </c>
      <c r="N69" s="284">
        <v>0</v>
      </c>
      <c r="O69" s="298">
        <f t="shared" si="54"/>
        <v>0</v>
      </c>
      <c r="P69" s="589"/>
      <c r="Q69" s="69"/>
    </row>
    <row r="70" spans="1:18" ht="45.75" customHeight="1" x14ac:dyDescent="0.25">
      <c r="A70" s="24">
        <v>1</v>
      </c>
      <c r="B70" s="24">
        <v>1</v>
      </c>
      <c r="C70" s="131" t="s">
        <v>66</v>
      </c>
      <c r="D70" s="298">
        <f>SUM(D71:D74)</f>
        <v>7830</v>
      </c>
      <c r="E70" s="298">
        <f>SUM(E71:E74)</f>
        <v>1305</v>
      </c>
      <c r="F70" s="298">
        <f>F71+F73+F74</f>
        <v>1790</v>
      </c>
      <c r="G70" s="607">
        <f t="shared" si="52"/>
        <v>137.16475095785441</v>
      </c>
      <c r="H70" s="284">
        <f t="shared" ref="H70:J70" si="58">SUM(H71:H74)</f>
        <v>14554.878000000001</v>
      </c>
      <c r="I70" s="284">
        <f t="shared" ref="I70" si="59">SUM(I71:I74)</f>
        <v>14554.878000000001</v>
      </c>
      <c r="J70" s="602">
        <f t="shared" si="58"/>
        <v>2425.8130000000001</v>
      </c>
      <c r="K70" s="284">
        <f>K71+K73+K74</f>
        <v>3203.9143800000002</v>
      </c>
      <c r="L70" s="284">
        <f t="shared" ref="L70:N70" si="60">L71+L73+L74</f>
        <v>778.10137999999995</v>
      </c>
      <c r="M70" s="284">
        <f t="shared" si="60"/>
        <v>-1.09449</v>
      </c>
      <c r="N70" s="284">
        <f t="shared" si="60"/>
        <v>3202.8198900000002</v>
      </c>
      <c r="O70" s="298">
        <f t="shared" si="54"/>
        <v>132.07590115149023</v>
      </c>
      <c r="P70" s="589"/>
      <c r="Q70" s="69"/>
    </row>
    <row r="71" spans="1:18" ht="30" x14ac:dyDescent="0.25">
      <c r="A71" s="24">
        <v>1</v>
      </c>
      <c r="B71" s="24">
        <v>1</v>
      </c>
      <c r="C71" s="45" t="s">
        <v>62</v>
      </c>
      <c r="D71" s="298">
        <v>2500</v>
      </c>
      <c r="E71" s="604">
        <f t="shared" ref="E71" si="61">ROUND(D71/12*$C$3,0)</f>
        <v>417</v>
      </c>
      <c r="F71" s="298">
        <v>517</v>
      </c>
      <c r="G71" s="607">
        <f t="shared" si="52"/>
        <v>123.98081534772183</v>
      </c>
      <c r="H71" s="284">
        <v>2865</v>
      </c>
      <c r="I71" s="284">
        <v>2865</v>
      </c>
      <c r="J71" s="602">
        <f>H71/12*$C$3+(I71-H71)/11*1</f>
        <v>477.5</v>
      </c>
      <c r="K71" s="284">
        <f t="shared" ref="K71:K74" si="62">N71-M71</f>
        <v>652.07106999999996</v>
      </c>
      <c r="L71" s="284">
        <f t="shared" si="41"/>
        <v>174.57106999999996</v>
      </c>
      <c r="M71" s="284">
        <v>-1.09449</v>
      </c>
      <c r="N71" s="284">
        <v>650.97658000000001</v>
      </c>
      <c r="O71" s="298">
        <f t="shared" si="54"/>
        <v>136.55938638743456</v>
      </c>
      <c r="P71" s="589"/>
      <c r="Q71" s="69"/>
    </row>
    <row r="72" spans="1:18" ht="45" x14ac:dyDescent="0.25">
      <c r="C72" s="621" t="s">
        <v>90</v>
      </c>
      <c r="D72" s="298"/>
      <c r="E72" s="604"/>
      <c r="F72" s="298"/>
      <c r="G72" s="607"/>
      <c r="H72" s="284"/>
      <c r="I72" s="284"/>
      <c r="J72" s="602"/>
      <c r="K72" s="284"/>
      <c r="L72" s="284"/>
      <c r="M72" s="284"/>
      <c r="N72" s="284"/>
      <c r="O72" s="298"/>
      <c r="P72" s="589"/>
      <c r="Q72" s="69"/>
    </row>
    <row r="73" spans="1:18" ht="57" customHeight="1" x14ac:dyDescent="0.25">
      <c r="A73" s="24">
        <v>1</v>
      </c>
      <c r="B73" s="24">
        <v>1</v>
      </c>
      <c r="C73" s="45" t="s">
        <v>72</v>
      </c>
      <c r="D73" s="298">
        <v>3500</v>
      </c>
      <c r="E73" s="299">
        <f t="shared" si="57"/>
        <v>583</v>
      </c>
      <c r="F73" s="299">
        <v>923</v>
      </c>
      <c r="G73" s="607">
        <f t="shared" si="52"/>
        <v>158.31903945111492</v>
      </c>
      <c r="H73" s="284">
        <v>9555</v>
      </c>
      <c r="I73" s="284">
        <v>9555</v>
      </c>
      <c r="J73" s="602">
        <f>H73/12*$C$3+(I73-H73)/11*1</f>
        <v>1592.5</v>
      </c>
      <c r="K73" s="284">
        <f t="shared" si="62"/>
        <v>2098.73902</v>
      </c>
      <c r="L73" s="284">
        <f t="shared" si="41"/>
        <v>506.23901999999998</v>
      </c>
      <c r="M73" s="284">
        <v>0</v>
      </c>
      <c r="N73" s="284">
        <v>2098.73902</v>
      </c>
      <c r="O73" s="298">
        <f t="shared" si="54"/>
        <v>131.78894945054944</v>
      </c>
      <c r="P73" s="589"/>
      <c r="Q73" s="69"/>
    </row>
    <row r="74" spans="1:18" ht="43.5" customHeight="1" thickBot="1" x14ac:dyDescent="0.3">
      <c r="A74" s="24">
        <v>1</v>
      </c>
      <c r="B74" s="24">
        <v>1</v>
      </c>
      <c r="C74" s="45" t="s">
        <v>63</v>
      </c>
      <c r="D74" s="298">
        <v>1830</v>
      </c>
      <c r="E74" s="299">
        <f t="shared" si="57"/>
        <v>305</v>
      </c>
      <c r="F74" s="299">
        <v>350</v>
      </c>
      <c r="G74" s="607">
        <f t="shared" si="52"/>
        <v>114.75409836065573</v>
      </c>
      <c r="H74" s="284">
        <v>2134.8780000000002</v>
      </c>
      <c r="I74" s="284">
        <v>2134.8780000000002</v>
      </c>
      <c r="J74" s="602">
        <f>H74/12*$C$3+(I74-H74)/11*1</f>
        <v>355.81300000000005</v>
      </c>
      <c r="K74" s="284">
        <f t="shared" si="62"/>
        <v>453.10429000000005</v>
      </c>
      <c r="L74" s="284">
        <f t="shared" si="41"/>
        <v>97.291290000000004</v>
      </c>
      <c r="M74" s="284">
        <v>0</v>
      </c>
      <c r="N74" s="284">
        <v>453.10429000000005</v>
      </c>
      <c r="O74" s="298">
        <f t="shared" si="54"/>
        <v>127.34337699859195</v>
      </c>
      <c r="P74" s="589"/>
      <c r="Q74" s="69"/>
    </row>
    <row r="75" spans="1:18" s="22" customFormat="1" ht="15.75" thickBot="1" x14ac:dyDescent="0.3">
      <c r="A75" s="24">
        <v>1</v>
      </c>
      <c r="B75" s="24">
        <v>1</v>
      </c>
      <c r="C75" s="78" t="s">
        <v>149</v>
      </c>
      <c r="D75" s="305"/>
      <c r="E75" s="305"/>
      <c r="F75" s="305"/>
      <c r="G75" s="332"/>
      <c r="H75" s="331">
        <f>H70+H65</f>
        <v>40019.815490000001</v>
      </c>
      <c r="I75" s="331">
        <f>I70+I65</f>
        <v>40019.815490000001</v>
      </c>
      <c r="J75" s="331">
        <f t="shared" ref="J75:N75" si="63">J70+J65</f>
        <v>6669.9692483333329</v>
      </c>
      <c r="K75" s="331">
        <f t="shared" si="63"/>
        <v>6197.3318100000006</v>
      </c>
      <c r="L75" s="331">
        <f t="shared" si="63"/>
        <v>-472.63743833333308</v>
      </c>
      <c r="M75" s="331">
        <f t="shared" si="63"/>
        <v>-13.38649</v>
      </c>
      <c r="N75" s="331">
        <f t="shared" si="63"/>
        <v>6183.9453200000007</v>
      </c>
      <c r="O75" s="314">
        <f t="shared" si="54"/>
        <v>92.913948764434963</v>
      </c>
      <c r="P75" s="589"/>
      <c r="Q75" s="69"/>
      <c r="R75" s="242"/>
    </row>
    <row r="76" spans="1:18" ht="15" customHeight="1" x14ac:dyDescent="0.25">
      <c r="A76" s="24">
        <v>1</v>
      </c>
      <c r="B76" s="24">
        <v>1</v>
      </c>
      <c r="C76" s="20"/>
      <c r="D76" s="319"/>
      <c r="E76" s="319"/>
      <c r="F76" s="319"/>
      <c r="G76" s="315"/>
      <c r="H76" s="317"/>
      <c r="I76" s="317"/>
      <c r="J76" s="317"/>
      <c r="K76" s="317"/>
      <c r="L76" s="317">
        <f t="shared" si="41"/>
        <v>0</v>
      </c>
      <c r="M76" s="317"/>
      <c r="N76" s="317"/>
      <c r="O76" s="319"/>
      <c r="P76" s="589"/>
      <c r="Q76" s="69"/>
    </row>
    <row r="77" spans="1:18" ht="29.25" x14ac:dyDescent="0.25">
      <c r="A77" s="24">
        <v>1</v>
      </c>
      <c r="B77" s="24">
        <v>1</v>
      </c>
      <c r="C77" s="17" t="s">
        <v>97</v>
      </c>
      <c r="D77" s="322"/>
      <c r="E77" s="322"/>
      <c r="F77" s="322"/>
      <c r="G77" s="281"/>
      <c r="H77" s="320"/>
      <c r="I77" s="320"/>
      <c r="J77" s="320"/>
      <c r="K77" s="283"/>
      <c r="L77" s="283">
        <f t="shared" si="41"/>
        <v>0</v>
      </c>
      <c r="M77" s="283"/>
      <c r="N77" s="283"/>
      <c r="O77" s="322"/>
      <c r="P77" s="589"/>
      <c r="Q77" s="69"/>
    </row>
    <row r="78" spans="1:18" ht="42" customHeight="1" x14ac:dyDescent="0.25">
      <c r="A78" s="24">
        <v>1</v>
      </c>
      <c r="B78" s="24">
        <v>1</v>
      </c>
      <c r="C78" s="110" t="s">
        <v>74</v>
      </c>
      <c r="D78" s="298">
        <f>SUM(D79:D82)</f>
        <v>6634</v>
      </c>
      <c r="E78" s="299">
        <f>SUM(E79:E82)</f>
        <v>1105</v>
      </c>
      <c r="F78" s="298">
        <f>SUM(F79:F82)</f>
        <v>1162</v>
      </c>
      <c r="G78" s="298">
        <f t="shared" ref="G78:G87" si="64">F78/E78*100</f>
        <v>105.15837104072399</v>
      </c>
      <c r="H78" s="284">
        <f>SUM(H79:H82)</f>
        <v>17223.133819999999</v>
      </c>
      <c r="I78" s="284">
        <f>SUM(I79:I82)</f>
        <v>17223.133819999999</v>
      </c>
      <c r="J78" s="602">
        <f t="shared" ref="J78:N78" si="65">SUM(J79:J82)</f>
        <v>2870.5223033333336</v>
      </c>
      <c r="K78" s="284">
        <f t="shared" si="65"/>
        <v>2973.7649400000009</v>
      </c>
      <c r="L78" s="284">
        <f t="shared" si="65"/>
        <v>103.24263666666747</v>
      </c>
      <c r="M78" s="284">
        <f t="shared" si="65"/>
        <v>-2.0803700000000003</v>
      </c>
      <c r="N78" s="284">
        <f t="shared" si="65"/>
        <v>2971.6845700000008</v>
      </c>
      <c r="O78" s="298">
        <f t="shared" ref="O78:O88" si="66">K78/J78*100</f>
        <v>103.59664986914679</v>
      </c>
      <c r="P78" s="589"/>
      <c r="Q78" s="69"/>
    </row>
    <row r="79" spans="1:18" ht="35.25" customHeight="1" x14ac:dyDescent="0.25">
      <c r="A79" s="24">
        <v>1</v>
      </c>
      <c r="B79" s="24">
        <v>1</v>
      </c>
      <c r="C79" s="45" t="s">
        <v>43</v>
      </c>
      <c r="D79" s="298">
        <v>5000</v>
      </c>
      <c r="E79" s="604">
        <f t="shared" ref="E79" si="67">ROUND(D79/12*$C$3,0)</f>
        <v>833</v>
      </c>
      <c r="F79" s="298">
        <v>886</v>
      </c>
      <c r="G79" s="298">
        <f t="shared" si="64"/>
        <v>106.3625450180072</v>
      </c>
      <c r="H79" s="284">
        <v>13946.8</v>
      </c>
      <c r="I79" s="284">
        <v>13946.8</v>
      </c>
      <c r="J79" s="602">
        <f>H79/12*$C$3+(I79-H79)/11*1</f>
        <v>2324.4666666666667</v>
      </c>
      <c r="K79" s="284">
        <f t="shared" ref="K79:K82" si="68">N79-M79</f>
        <v>2519.2104000000008</v>
      </c>
      <c r="L79" s="284">
        <f t="shared" si="41"/>
        <v>194.74373333333415</v>
      </c>
      <c r="M79" s="284">
        <v>-1.5335300000000001</v>
      </c>
      <c r="N79" s="284">
        <v>2517.6768700000007</v>
      </c>
      <c r="O79" s="298">
        <f t="shared" si="66"/>
        <v>108.37799638626787</v>
      </c>
      <c r="P79" s="589"/>
      <c r="Q79" s="69"/>
    </row>
    <row r="80" spans="1:18" ht="31.5" customHeight="1" x14ac:dyDescent="0.25">
      <c r="A80" s="24">
        <v>1</v>
      </c>
      <c r="B80" s="24">
        <v>1</v>
      </c>
      <c r="C80" s="45" t="s">
        <v>44</v>
      </c>
      <c r="D80" s="298">
        <v>1500</v>
      </c>
      <c r="E80" s="299">
        <f t="shared" ref="E80:E87" si="69">ROUND(D80/12*$C$3,0)</f>
        <v>250</v>
      </c>
      <c r="F80" s="298">
        <v>276</v>
      </c>
      <c r="G80" s="298">
        <f t="shared" si="64"/>
        <v>110.4</v>
      </c>
      <c r="H80" s="284">
        <v>2415.42</v>
      </c>
      <c r="I80" s="284">
        <v>2415.42</v>
      </c>
      <c r="J80" s="602">
        <f>H80/12*$C$3+(I80-H80)/11*1</f>
        <v>402.57</v>
      </c>
      <c r="K80" s="284">
        <f t="shared" si="68"/>
        <v>454.55453999999997</v>
      </c>
      <c r="L80" s="284">
        <f t="shared" si="41"/>
        <v>51.984539999999981</v>
      </c>
      <c r="M80" s="284">
        <v>0</v>
      </c>
      <c r="N80" s="284">
        <v>454.55453999999997</v>
      </c>
      <c r="O80" s="298">
        <f t="shared" si="66"/>
        <v>112.91316789626649</v>
      </c>
      <c r="P80" s="589"/>
      <c r="Q80" s="69"/>
    </row>
    <row r="81" spans="1:17" ht="28.5" customHeight="1" x14ac:dyDescent="0.25">
      <c r="A81" s="24">
        <v>1</v>
      </c>
      <c r="B81" s="24">
        <v>1</v>
      </c>
      <c r="C81" s="45" t="s">
        <v>68</v>
      </c>
      <c r="D81" s="298">
        <v>90</v>
      </c>
      <c r="E81" s="299">
        <f t="shared" si="69"/>
        <v>15</v>
      </c>
      <c r="F81" s="298"/>
      <c r="G81" s="298">
        <f t="shared" si="64"/>
        <v>0</v>
      </c>
      <c r="H81" s="284">
        <v>578.22569999999996</v>
      </c>
      <c r="I81" s="284">
        <v>578.22569999999996</v>
      </c>
      <c r="J81" s="602">
        <f>H81/12*$C$3+(I81-H81)/11*1</f>
        <v>96.370949999999993</v>
      </c>
      <c r="K81" s="284">
        <f t="shared" si="68"/>
        <v>0</v>
      </c>
      <c r="L81" s="284">
        <f t="shared" si="41"/>
        <v>-96.370949999999993</v>
      </c>
      <c r="M81" s="284">
        <v>0</v>
      </c>
      <c r="N81" s="284">
        <v>0</v>
      </c>
      <c r="O81" s="298">
        <f t="shared" si="66"/>
        <v>0</v>
      </c>
      <c r="P81" s="589"/>
      <c r="Q81" s="69"/>
    </row>
    <row r="82" spans="1:17" ht="27.75" customHeight="1" x14ac:dyDescent="0.25">
      <c r="A82" s="24">
        <v>1</v>
      </c>
      <c r="B82" s="24">
        <v>1</v>
      </c>
      <c r="C82" s="45" t="s">
        <v>69</v>
      </c>
      <c r="D82" s="298">
        <v>44</v>
      </c>
      <c r="E82" s="299">
        <f t="shared" si="69"/>
        <v>7</v>
      </c>
      <c r="F82" s="298"/>
      <c r="G82" s="298">
        <f t="shared" si="64"/>
        <v>0</v>
      </c>
      <c r="H82" s="284">
        <v>282.68811999999997</v>
      </c>
      <c r="I82" s="284">
        <v>282.68811999999997</v>
      </c>
      <c r="J82" s="602">
        <f>H82/12*$C$3+(I82-H82)/11*1</f>
        <v>47.114686666666664</v>
      </c>
      <c r="K82" s="284">
        <f t="shared" si="68"/>
        <v>0</v>
      </c>
      <c r="L82" s="284">
        <f t="shared" si="41"/>
        <v>-47.114686666666664</v>
      </c>
      <c r="M82" s="284">
        <v>-0.54683999999999999</v>
      </c>
      <c r="N82" s="284">
        <v>-0.54683999999999999</v>
      </c>
      <c r="O82" s="298">
        <f t="shared" si="66"/>
        <v>0</v>
      </c>
      <c r="P82" s="589"/>
      <c r="Q82" s="69"/>
    </row>
    <row r="83" spans="1:17" ht="43.5" customHeight="1" x14ac:dyDescent="0.25">
      <c r="A83" s="24">
        <v>1</v>
      </c>
      <c r="B83" s="24">
        <v>1</v>
      </c>
      <c r="C83" s="131" t="s">
        <v>66</v>
      </c>
      <c r="D83" s="298">
        <f>SUM(D84:D87)</f>
        <v>6262</v>
      </c>
      <c r="E83" s="298">
        <f>SUM(E84:E87)</f>
        <v>1044</v>
      </c>
      <c r="F83" s="298">
        <f>F84+F86+F87</f>
        <v>1220</v>
      </c>
      <c r="G83" s="298">
        <f t="shared" si="64"/>
        <v>116.85823754789273</v>
      </c>
      <c r="H83" s="284">
        <f t="shared" ref="H83:N83" si="70">H84+H86+H87</f>
        <v>13363.369199999999</v>
      </c>
      <c r="I83" s="284">
        <f t="shared" ref="I83" si="71">I84+I86+I87</f>
        <v>13363.369199999999</v>
      </c>
      <c r="J83" s="602">
        <f t="shared" si="70"/>
        <v>2227.2282</v>
      </c>
      <c r="K83" s="284">
        <f t="shared" si="70"/>
        <v>1641.4380799999999</v>
      </c>
      <c r="L83" s="284">
        <f t="shared" si="70"/>
        <v>-585.79012000000012</v>
      </c>
      <c r="M83" s="284">
        <f t="shared" si="70"/>
        <v>-4.6429400000000003</v>
      </c>
      <c r="N83" s="284">
        <f t="shared" si="70"/>
        <v>1636.7951399999999</v>
      </c>
      <c r="O83" s="298">
        <f t="shared" si="66"/>
        <v>73.698693290611175</v>
      </c>
      <c r="P83" s="589"/>
      <c r="Q83" s="69"/>
    </row>
    <row r="84" spans="1:17" ht="43.5" customHeight="1" x14ac:dyDescent="0.25">
      <c r="A84" s="24">
        <v>1</v>
      </c>
      <c r="B84" s="24">
        <v>1</v>
      </c>
      <c r="C84" s="45" t="s">
        <v>62</v>
      </c>
      <c r="D84" s="298">
        <v>1900</v>
      </c>
      <c r="E84" s="604">
        <f t="shared" ref="E84" si="72">ROUND(D84/12*$C$3,0)</f>
        <v>317</v>
      </c>
      <c r="F84" s="298">
        <v>409</v>
      </c>
      <c r="G84" s="298">
        <f t="shared" si="64"/>
        <v>129.02208201892745</v>
      </c>
      <c r="H84" s="284">
        <v>2177.4</v>
      </c>
      <c r="I84" s="284">
        <v>2177.4</v>
      </c>
      <c r="J84" s="602">
        <f>H84/12*$C$3+(I84-H84)/11*1</f>
        <v>362.90000000000003</v>
      </c>
      <c r="K84" s="284">
        <f t="shared" ref="K84:K87" si="73">N84-M84</f>
        <v>514.86794000000009</v>
      </c>
      <c r="L84" s="284">
        <f t="shared" si="41"/>
        <v>151.96794000000006</v>
      </c>
      <c r="M84" s="284">
        <v>0</v>
      </c>
      <c r="N84" s="284">
        <v>514.86794000000009</v>
      </c>
      <c r="O84" s="298">
        <f t="shared" si="66"/>
        <v>141.87598236428769</v>
      </c>
      <c r="P84" s="589"/>
      <c r="Q84" s="69"/>
    </row>
    <row r="85" spans="1:17" ht="43.5" customHeight="1" x14ac:dyDescent="0.25">
      <c r="C85" s="621" t="s">
        <v>90</v>
      </c>
      <c r="D85" s="298"/>
      <c r="E85" s="604"/>
      <c r="F85" s="298">
        <v>174</v>
      </c>
      <c r="G85" s="298"/>
      <c r="H85" s="284"/>
      <c r="I85" s="284"/>
      <c r="J85" s="602"/>
      <c r="K85" s="284"/>
      <c r="L85" s="284"/>
      <c r="M85" s="284"/>
      <c r="N85" s="284">
        <v>227.79252000000002</v>
      </c>
      <c r="O85" s="298"/>
      <c r="P85" s="589"/>
      <c r="Q85" s="69"/>
    </row>
    <row r="86" spans="1:17" ht="59.25" customHeight="1" x14ac:dyDescent="0.25">
      <c r="A86" s="24">
        <v>1</v>
      </c>
      <c r="B86" s="24">
        <v>1</v>
      </c>
      <c r="C86" s="45" t="s">
        <v>72</v>
      </c>
      <c r="D86" s="298">
        <v>3900</v>
      </c>
      <c r="E86" s="299">
        <f t="shared" si="69"/>
        <v>650</v>
      </c>
      <c r="F86" s="298">
        <v>727</v>
      </c>
      <c r="G86" s="298">
        <f t="shared" si="64"/>
        <v>111.84615384615384</v>
      </c>
      <c r="H86" s="284">
        <v>10647</v>
      </c>
      <c r="I86" s="284">
        <v>10647</v>
      </c>
      <c r="J86" s="602">
        <f>H86/12*$C$3+(I86-H86)/11*1</f>
        <v>1774.5</v>
      </c>
      <c r="K86" s="284">
        <f t="shared" si="73"/>
        <v>1031.1082999999999</v>
      </c>
      <c r="L86" s="284">
        <f t="shared" si="41"/>
        <v>-743.39170000000013</v>
      </c>
      <c r="M86" s="284">
        <v>-4.51281</v>
      </c>
      <c r="N86" s="284">
        <v>1026.5954899999999</v>
      </c>
      <c r="O86" s="298">
        <f t="shared" si="66"/>
        <v>58.106976613130456</v>
      </c>
      <c r="P86" s="589"/>
      <c r="Q86" s="69"/>
    </row>
    <row r="87" spans="1:17" ht="45.75" thickBot="1" x14ac:dyDescent="0.3">
      <c r="A87" s="24">
        <v>1</v>
      </c>
      <c r="B87" s="24">
        <v>1</v>
      </c>
      <c r="C87" s="45" t="s">
        <v>63</v>
      </c>
      <c r="D87" s="298">
        <v>462</v>
      </c>
      <c r="E87" s="299">
        <f t="shared" si="69"/>
        <v>77</v>
      </c>
      <c r="F87" s="298">
        <v>84</v>
      </c>
      <c r="G87" s="298">
        <f t="shared" si="64"/>
        <v>109.09090909090908</v>
      </c>
      <c r="H87" s="284">
        <v>538.9692</v>
      </c>
      <c r="I87" s="284">
        <v>538.9692</v>
      </c>
      <c r="J87" s="602">
        <f>H87/12*$C$3+(I87-H87)/11*1</f>
        <v>89.828199999999995</v>
      </c>
      <c r="K87" s="284">
        <f t="shared" si="73"/>
        <v>95.461839999999981</v>
      </c>
      <c r="L87" s="284">
        <f t="shared" si="41"/>
        <v>5.6336399999999855</v>
      </c>
      <c r="M87" s="284">
        <v>-0.13013</v>
      </c>
      <c r="N87" s="284">
        <v>95.331709999999987</v>
      </c>
      <c r="O87" s="298">
        <f t="shared" si="66"/>
        <v>106.27157173359811</v>
      </c>
      <c r="P87" s="589"/>
      <c r="Q87" s="69"/>
    </row>
    <row r="88" spans="1:17" ht="15.75" thickBot="1" x14ac:dyDescent="0.3">
      <c r="A88" s="24">
        <v>1</v>
      </c>
      <c r="B88" s="24">
        <v>1</v>
      </c>
      <c r="C88" s="170" t="s">
        <v>149</v>
      </c>
      <c r="D88" s="301"/>
      <c r="E88" s="301"/>
      <c r="F88" s="301"/>
      <c r="G88" s="302"/>
      <c r="H88" s="333">
        <f>H83+H78</f>
        <v>30586.503019999996</v>
      </c>
      <c r="I88" s="333">
        <f>I83+I78</f>
        <v>30586.503019999996</v>
      </c>
      <c r="J88" s="333">
        <f t="shared" ref="J88:N88" si="74">J83+J78</f>
        <v>5097.7505033333337</v>
      </c>
      <c r="K88" s="333">
        <f t="shared" si="74"/>
        <v>4615.2030200000008</v>
      </c>
      <c r="L88" s="333">
        <f t="shared" si="74"/>
        <v>-482.54748333333265</v>
      </c>
      <c r="M88" s="333">
        <f t="shared" si="74"/>
        <v>-6.7233100000000006</v>
      </c>
      <c r="N88" s="333">
        <f t="shared" si="74"/>
        <v>4608.4797100000005</v>
      </c>
      <c r="O88" s="305">
        <f t="shared" si="66"/>
        <v>90.534109446552876</v>
      </c>
      <c r="P88" s="589"/>
      <c r="Q88" s="69"/>
    </row>
    <row r="89" spans="1:17" x14ac:dyDescent="0.25">
      <c r="A89" s="24">
        <v>1</v>
      </c>
      <c r="B89" s="24">
        <v>1</v>
      </c>
      <c r="C89" s="20"/>
      <c r="D89" s="319"/>
      <c r="E89" s="319"/>
      <c r="F89" s="319"/>
      <c r="G89" s="315"/>
      <c r="H89" s="317"/>
      <c r="I89" s="317"/>
      <c r="J89" s="317"/>
      <c r="K89" s="317"/>
      <c r="L89" s="317">
        <f t="shared" si="41"/>
        <v>0</v>
      </c>
      <c r="M89" s="317"/>
      <c r="N89" s="317"/>
      <c r="O89" s="319"/>
      <c r="P89" s="589"/>
      <c r="Q89" s="69"/>
    </row>
    <row r="90" spans="1:17" ht="29.25" x14ac:dyDescent="0.25">
      <c r="A90" s="24">
        <v>1</v>
      </c>
      <c r="B90" s="24">
        <v>1</v>
      </c>
      <c r="C90" s="17" t="s">
        <v>98</v>
      </c>
      <c r="D90" s="322"/>
      <c r="E90" s="322"/>
      <c r="F90" s="322"/>
      <c r="G90" s="281"/>
      <c r="H90" s="320"/>
      <c r="I90" s="320"/>
      <c r="J90" s="320"/>
      <c r="K90" s="320"/>
      <c r="L90" s="320">
        <f t="shared" si="41"/>
        <v>0</v>
      </c>
      <c r="M90" s="320"/>
      <c r="N90" s="320"/>
      <c r="O90" s="322"/>
      <c r="P90" s="589"/>
      <c r="Q90" s="589"/>
    </row>
    <row r="91" spans="1:17" ht="30" x14ac:dyDescent="0.25">
      <c r="A91" s="24">
        <v>1</v>
      </c>
      <c r="B91" s="24">
        <v>1</v>
      </c>
      <c r="C91" s="110" t="s">
        <v>74</v>
      </c>
      <c r="D91" s="298">
        <f>SUM(D92:D93)</f>
        <v>32500</v>
      </c>
      <c r="E91" s="298">
        <f>SUM(E92:E93)</f>
        <v>5417</v>
      </c>
      <c r="F91" s="298">
        <f>SUM(F92:F93)</f>
        <v>5917</v>
      </c>
      <c r="G91" s="298">
        <f t="shared" ref="G91:G95" si="75">F91/E91*100</f>
        <v>109.23020121838655</v>
      </c>
      <c r="H91" s="284">
        <f>SUM(H92:H93)</f>
        <v>81811.100000000006</v>
      </c>
      <c r="I91" s="284">
        <f>SUM(I92:I93)</f>
        <v>81811.100000000006</v>
      </c>
      <c r="J91" s="602">
        <f t="shared" ref="J91:N91" si="76">SUM(J92:J93)</f>
        <v>13635.183333333334</v>
      </c>
      <c r="K91" s="284">
        <f t="shared" si="76"/>
        <v>14479.638609999969</v>
      </c>
      <c r="L91" s="284">
        <f t="shared" si="76"/>
        <v>844.45527666663543</v>
      </c>
      <c r="M91" s="284">
        <f t="shared" si="76"/>
        <v>-58.241930000000011</v>
      </c>
      <c r="N91" s="284">
        <f t="shared" si="76"/>
        <v>14421.396679999969</v>
      </c>
      <c r="O91" s="298">
        <f t="shared" ref="O91:O97" si="77">K91/J91*100</f>
        <v>106.19320808545515</v>
      </c>
      <c r="P91" s="641"/>
      <c r="Q91" s="641"/>
    </row>
    <row r="92" spans="1:17" ht="37.5" customHeight="1" x14ac:dyDescent="0.25">
      <c r="A92" s="24">
        <v>1</v>
      </c>
      <c r="B92" s="24">
        <v>1</v>
      </c>
      <c r="C92" s="45" t="s">
        <v>43</v>
      </c>
      <c r="D92" s="298">
        <v>25000</v>
      </c>
      <c r="E92" s="604">
        <f t="shared" ref="E92" si="78">ROUND(D92/12*$C$3,0)</f>
        <v>4167</v>
      </c>
      <c r="F92" s="298">
        <v>3610</v>
      </c>
      <c r="G92" s="298">
        <f t="shared" si="75"/>
        <v>86.633069354451635</v>
      </c>
      <c r="H92" s="284">
        <v>69734</v>
      </c>
      <c r="I92" s="284">
        <v>69734</v>
      </c>
      <c r="J92" s="602">
        <f>H92/12*$C$3+(I92-H92)/11*1</f>
        <v>11622.333333333334</v>
      </c>
      <c r="K92" s="284">
        <f t="shared" ref="K92:K93" si="79">N92-M92</f>
        <v>10701.664289999986</v>
      </c>
      <c r="L92" s="284">
        <f t="shared" si="41"/>
        <v>-920.66904333334787</v>
      </c>
      <c r="M92" s="284">
        <v>-58.241930000000011</v>
      </c>
      <c r="N92" s="284">
        <v>10643.422359999986</v>
      </c>
      <c r="O92" s="298">
        <f t="shared" si="77"/>
        <v>92.0784491639658</v>
      </c>
      <c r="P92" s="589"/>
      <c r="Q92" s="589"/>
    </row>
    <row r="93" spans="1:17" ht="27.75" customHeight="1" x14ac:dyDescent="0.25">
      <c r="A93" s="24">
        <v>1</v>
      </c>
      <c r="B93" s="24">
        <v>1</v>
      </c>
      <c r="C93" s="45" t="s">
        <v>44</v>
      </c>
      <c r="D93" s="298">
        <v>7500</v>
      </c>
      <c r="E93" s="299">
        <f>ROUND(D93/12*$C$3,0)</f>
        <v>1250</v>
      </c>
      <c r="F93" s="298">
        <v>2307</v>
      </c>
      <c r="G93" s="298">
        <f t="shared" si="75"/>
        <v>184.56</v>
      </c>
      <c r="H93" s="284">
        <v>12077.1</v>
      </c>
      <c r="I93" s="284">
        <v>12077.1</v>
      </c>
      <c r="J93" s="602">
        <f>H93/12*$C$3+(I93-H93)/11*1</f>
        <v>2012.8500000000001</v>
      </c>
      <c r="K93" s="284">
        <f t="shared" si="79"/>
        <v>3777.9743199999834</v>
      </c>
      <c r="L93" s="284">
        <f t="shared" si="41"/>
        <v>1765.1243199999833</v>
      </c>
      <c r="M93" s="284">
        <v>0</v>
      </c>
      <c r="N93" s="284">
        <v>3777.9743199999834</v>
      </c>
      <c r="O93" s="298">
        <f t="shared" si="77"/>
        <v>187.69278982537114</v>
      </c>
      <c r="P93" s="589"/>
      <c r="Q93" s="589"/>
    </row>
    <row r="94" spans="1:17" ht="27.75" customHeight="1" x14ac:dyDescent="0.25">
      <c r="A94" s="24">
        <v>1</v>
      </c>
      <c r="B94" s="24">
        <v>1</v>
      </c>
      <c r="C94" s="110" t="s">
        <v>66</v>
      </c>
      <c r="D94" s="298">
        <f>SUM(D95)</f>
        <v>9300</v>
      </c>
      <c r="E94" s="298">
        <f t="shared" ref="E94:N94" si="80">SUM(E95)</f>
        <v>1550</v>
      </c>
      <c r="F94" s="298">
        <f t="shared" si="80"/>
        <v>1060</v>
      </c>
      <c r="G94" s="298">
        <f t="shared" si="75"/>
        <v>68.387096774193552</v>
      </c>
      <c r="H94" s="284">
        <f t="shared" ref="H94:I94" si="81">SUM(H95)</f>
        <v>10657.8</v>
      </c>
      <c r="I94" s="284">
        <f t="shared" si="81"/>
        <v>10657.8</v>
      </c>
      <c r="J94" s="602">
        <f t="shared" si="80"/>
        <v>1776.3</v>
      </c>
      <c r="K94" s="284">
        <f t="shared" si="80"/>
        <v>1360.6626800000013</v>
      </c>
      <c r="L94" s="284">
        <f t="shared" si="41"/>
        <v>-415.63731999999868</v>
      </c>
      <c r="M94" s="284">
        <f t="shared" si="80"/>
        <v>0</v>
      </c>
      <c r="N94" s="284">
        <f t="shared" si="80"/>
        <v>1360.6626800000013</v>
      </c>
      <c r="O94" s="298">
        <f t="shared" si="77"/>
        <v>76.600950289928576</v>
      </c>
      <c r="P94" s="589"/>
      <c r="Q94" s="589"/>
    </row>
    <row r="95" spans="1:17" ht="27.75" customHeight="1" x14ac:dyDescent="0.25">
      <c r="A95" s="24">
        <v>1</v>
      </c>
      <c r="B95" s="24">
        <v>1</v>
      </c>
      <c r="C95" s="162" t="s">
        <v>62</v>
      </c>
      <c r="D95" s="300">
        <v>9300</v>
      </c>
      <c r="E95" s="606">
        <f t="shared" ref="E95" si="82">ROUND(D95/12*$C$3,0)</f>
        <v>1550</v>
      </c>
      <c r="F95" s="330">
        <v>1060</v>
      </c>
      <c r="G95" s="300">
        <f t="shared" si="75"/>
        <v>68.387096774193552</v>
      </c>
      <c r="H95" s="284">
        <v>10657.8</v>
      </c>
      <c r="I95" s="284">
        <v>10657.8</v>
      </c>
      <c r="J95" s="602">
        <f>H95/12*$C$3+(I95-H95)/11*1</f>
        <v>1776.3</v>
      </c>
      <c r="K95" s="284">
        <f t="shared" ref="K95" si="83">N95-M95</f>
        <v>1360.6626800000013</v>
      </c>
      <c r="L95" s="285">
        <f t="shared" si="41"/>
        <v>-415.63731999999868</v>
      </c>
      <c r="M95" s="285">
        <v>0</v>
      </c>
      <c r="N95" s="285">
        <v>1360.6626800000013</v>
      </c>
      <c r="O95" s="300">
        <f t="shared" si="77"/>
        <v>76.600950289928576</v>
      </c>
      <c r="P95" s="589"/>
      <c r="Q95" s="589"/>
    </row>
    <row r="96" spans="1:17" ht="27.75" customHeight="1" thickBot="1" x14ac:dyDescent="0.3">
      <c r="C96" s="621" t="s">
        <v>90</v>
      </c>
      <c r="D96" s="300"/>
      <c r="E96" s="606"/>
      <c r="F96" s="330"/>
      <c r="G96" s="300"/>
      <c r="H96" s="284"/>
      <c r="I96" s="284"/>
      <c r="J96" s="602"/>
      <c r="K96" s="284"/>
      <c r="L96" s="285"/>
      <c r="M96" s="285"/>
      <c r="N96" s="285"/>
      <c r="O96" s="300"/>
      <c r="P96" s="589"/>
      <c r="Q96" s="589"/>
    </row>
    <row r="97" spans="1:17" ht="15.75" thickBot="1" x14ac:dyDescent="0.3">
      <c r="A97" s="24">
        <v>1</v>
      </c>
      <c r="B97" s="24">
        <v>1</v>
      </c>
      <c r="C97" s="78" t="s">
        <v>149</v>
      </c>
      <c r="D97" s="305"/>
      <c r="E97" s="305"/>
      <c r="F97" s="305"/>
      <c r="G97" s="302"/>
      <c r="H97" s="331">
        <f>H91+H94</f>
        <v>92468.900000000009</v>
      </c>
      <c r="I97" s="331">
        <f>I91+I94</f>
        <v>92468.900000000009</v>
      </c>
      <c r="J97" s="331">
        <f t="shared" ref="J97:N97" si="84">J91+J94</f>
        <v>15411.483333333334</v>
      </c>
      <c r="K97" s="331">
        <f t="shared" si="84"/>
        <v>15840.30128999997</v>
      </c>
      <c r="L97" s="331">
        <f t="shared" si="84"/>
        <v>428.81795666663675</v>
      </c>
      <c r="M97" s="331">
        <f t="shared" si="84"/>
        <v>-58.241930000000011</v>
      </c>
      <c r="N97" s="331">
        <f t="shared" si="84"/>
        <v>15782.05935999997</v>
      </c>
      <c r="O97" s="305">
        <f t="shared" si="77"/>
        <v>102.78245738837579</v>
      </c>
      <c r="P97" s="589"/>
      <c r="Q97" s="69"/>
    </row>
    <row r="98" spans="1:17" ht="15" customHeight="1" x14ac:dyDescent="0.25">
      <c r="A98" s="24">
        <v>1</v>
      </c>
      <c r="B98" s="24">
        <v>1</v>
      </c>
      <c r="C98" s="20"/>
      <c r="D98" s="319"/>
      <c r="E98" s="319"/>
      <c r="F98" s="319"/>
      <c r="G98" s="315"/>
      <c r="H98" s="317"/>
      <c r="I98" s="317"/>
      <c r="J98" s="317"/>
      <c r="K98" s="317"/>
      <c r="L98" s="317">
        <f t="shared" si="41"/>
        <v>0</v>
      </c>
      <c r="M98" s="317"/>
      <c r="N98" s="317"/>
      <c r="O98" s="319"/>
      <c r="P98" s="589"/>
      <c r="Q98" s="69"/>
    </row>
    <row r="99" spans="1:17" ht="29.25" x14ac:dyDescent="0.25">
      <c r="A99" s="24">
        <v>1</v>
      </c>
      <c r="B99" s="24">
        <v>1</v>
      </c>
      <c r="C99" s="17" t="s">
        <v>99</v>
      </c>
      <c r="D99" s="322"/>
      <c r="E99" s="322"/>
      <c r="F99" s="322"/>
      <c r="G99" s="281"/>
      <c r="H99" s="320"/>
      <c r="I99" s="320"/>
      <c r="J99" s="320"/>
      <c r="K99" s="320"/>
      <c r="L99" s="320">
        <f t="shared" si="41"/>
        <v>0</v>
      </c>
      <c r="M99" s="320"/>
      <c r="N99" s="320"/>
      <c r="O99" s="322"/>
      <c r="P99" s="589"/>
      <c r="Q99" s="589"/>
    </row>
    <row r="100" spans="1:17" ht="36" customHeight="1" x14ac:dyDescent="0.25">
      <c r="A100" s="24">
        <v>1</v>
      </c>
      <c r="B100" s="24">
        <v>1</v>
      </c>
      <c r="C100" s="110" t="s">
        <v>74</v>
      </c>
      <c r="D100" s="298">
        <f>SUM(D101:D104)</f>
        <v>7200</v>
      </c>
      <c r="E100" s="299">
        <f>SUM(E101:E104)</f>
        <v>1200</v>
      </c>
      <c r="F100" s="298">
        <f>SUM(F101:F104)</f>
        <v>958</v>
      </c>
      <c r="G100" s="298">
        <f>F100/E100*100</f>
        <v>79.833333333333329</v>
      </c>
      <c r="H100" s="284">
        <f>SUM(H101:H104)</f>
        <v>18319.678499999998</v>
      </c>
      <c r="I100" s="284">
        <f>SUM(I101:I104)</f>
        <v>18319.678499999998</v>
      </c>
      <c r="J100" s="602">
        <f t="shared" ref="J100:N100" si="85">SUM(J101:J104)</f>
        <v>3053.2797499999997</v>
      </c>
      <c r="K100" s="284">
        <f t="shared" si="85"/>
        <v>2532.7503700000002</v>
      </c>
      <c r="L100" s="284">
        <f t="shared" si="85"/>
        <v>-520.52937999999995</v>
      </c>
      <c r="M100" s="284">
        <f t="shared" si="85"/>
        <v>-12.036820000000001</v>
      </c>
      <c r="N100" s="284">
        <f t="shared" si="85"/>
        <v>2520.7135499999999</v>
      </c>
      <c r="O100" s="298">
        <f>K100/J100*100</f>
        <v>82.951795360382562</v>
      </c>
      <c r="P100" s="641"/>
      <c r="Q100" s="641"/>
    </row>
    <row r="101" spans="1:17" ht="36" customHeight="1" x14ac:dyDescent="0.25">
      <c r="A101" s="24">
        <v>1</v>
      </c>
      <c r="B101" s="24">
        <v>1</v>
      </c>
      <c r="C101" s="45" t="s">
        <v>43</v>
      </c>
      <c r="D101" s="298">
        <v>5500</v>
      </c>
      <c r="E101" s="604">
        <f t="shared" ref="E101" si="86">ROUND(D101/12*$C$3,0)</f>
        <v>917</v>
      </c>
      <c r="F101" s="298">
        <v>762</v>
      </c>
      <c r="G101" s="298">
        <f>F101/E101*100</f>
        <v>83.097055616139585</v>
      </c>
      <c r="H101" s="284">
        <v>15341.48</v>
      </c>
      <c r="I101" s="284">
        <v>15341.48</v>
      </c>
      <c r="J101" s="602">
        <f>H101/12*$C$3+(I101-H101)/11*1</f>
        <v>2556.9133333333334</v>
      </c>
      <c r="K101" s="284">
        <f t="shared" ref="K101:K104" si="87">N101-M101</f>
        <v>2207.1152200000001</v>
      </c>
      <c r="L101" s="284">
        <f t="shared" si="41"/>
        <v>-349.79811333333328</v>
      </c>
      <c r="M101" s="284">
        <v>-11.43746</v>
      </c>
      <c r="N101" s="284">
        <v>2195.67776</v>
      </c>
      <c r="O101" s="298">
        <f>K101/J101*100</f>
        <v>86.319516239632691</v>
      </c>
      <c r="P101" s="589"/>
      <c r="Q101" s="589"/>
    </row>
    <row r="102" spans="1:17" ht="33.75" customHeight="1" x14ac:dyDescent="0.25">
      <c r="A102" s="24">
        <v>1</v>
      </c>
      <c r="B102" s="24">
        <v>1</v>
      </c>
      <c r="C102" s="45" t="s">
        <v>44</v>
      </c>
      <c r="D102" s="298">
        <v>1650</v>
      </c>
      <c r="E102" s="299">
        <f t="shared" ref="E102:E109" si="88">ROUND(D102/12*$C$3,0)</f>
        <v>275</v>
      </c>
      <c r="F102" s="298">
        <v>196</v>
      </c>
      <c r="G102" s="298">
        <f>F102/E102*100</f>
        <v>71.27272727272728</v>
      </c>
      <c r="H102" s="284">
        <v>2656.962</v>
      </c>
      <c r="I102" s="284">
        <v>2656.962</v>
      </c>
      <c r="J102" s="602">
        <f>H102/12*$C$3+(I102-H102)/11*1</f>
        <v>442.827</v>
      </c>
      <c r="K102" s="284">
        <f t="shared" si="87"/>
        <v>325.63515000000001</v>
      </c>
      <c r="L102" s="284">
        <f t="shared" si="41"/>
        <v>-117.19184999999999</v>
      </c>
      <c r="M102" s="284">
        <v>-0.59936</v>
      </c>
      <c r="N102" s="284">
        <v>325.03579000000002</v>
      </c>
      <c r="O102" s="298">
        <f>K102/J102*100</f>
        <v>73.535522901720086</v>
      </c>
      <c r="P102" s="589"/>
      <c r="Q102" s="589"/>
    </row>
    <row r="103" spans="1:17" ht="30" x14ac:dyDescent="0.25">
      <c r="A103" s="24">
        <v>1</v>
      </c>
      <c r="B103" s="24">
        <v>1</v>
      </c>
      <c r="C103" s="45" t="s">
        <v>68</v>
      </c>
      <c r="D103" s="298"/>
      <c r="E103" s="299">
        <f t="shared" si="88"/>
        <v>0</v>
      </c>
      <c r="F103" s="298"/>
      <c r="G103" s="298"/>
      <c r="H103" s="284"/>
      <c r="I103" s="284"/>
      <c r="J103" s="602">
        <f>H103/12*$C$3+(I103-H103)/11*1</f>
        <v>0</v>
      </c>
      <c r="K103" s="284">
        <f t="shared" si="87"/>
        <v>0</v>
      </c>
      <c r="L103" s="284">
        <f t="shared" si="41"/>
        <v>0</v>
      </c>
      <c r="M103" s="284"/>
      <c r="N103" s="284"/>
      <c r="O103" s="298"/>
      <c r="P103" s="589"/>
      <c r="Q103" s="589"/>
    </row>
    <row r="104" spans="1:17" ht="30" x14ac:dyDescent="0.25">
      <c r="A104" s="24">
        <v>1</v>
      </c>
      <c r="B104" s="24">
        <v>1</v>
      </c>
      <c r="C104" s="45" t="s">
        <v>69</v>
      </c>
      <c r="D104" s="298">
        <v>50</v>
      </c>
      <c r="E104" s="299">
        <f t="shared" si="88"/>
        <v>8</v>
      </c>
      <c r="F104" s="298"/>
      <c r="G104" s="298">
        <f t="shared" ref="G104:G109" si="89">F104/E104*100</f>
        <v>0</v>
      </c>
      <c r="H104" s="284">
        <v>321.23649999999998</v>
      </c>
      <c r="I104" s="284">
        <v>321.23649999999998</v>
      </c>
      <c r="J104" s="602">
        <f>H104/12*$C$3+(I104-H104)/11*1</f>
        <v>53.539416666666661</v>
      </c>
      <c r="K104" s="284">
        <f t="shared" si="87"/>
        <v>0</v>
      </c>
      <c r="L104" s="284">
        <f t="shared" si="41"/>
        <v>-53.539416666666661</v>
      </c>
      <c r="M104" s="284"/>
      <c r="N104" s="284"/>
      <c r="O104" s="298">
        <f t="shared" ref="O104:O110" si="90">K104/J104*100</f>
        <v>0</v>
      </c>
      <c r="P104" s="589"/>
      <c r="Q104" s="589"/>
    </row>
    <row r="105" spans="1:17" ht="30" x14ac:dyDescent="0.25">
      <c r="A105" s="24">
        <v>1</v>
      </c>
      <c r="B105" s="24">
        <v>1</v>
      </c>
      <c r="C105" s="131" t="s">
        <v>66</v>
      </c>
      <c r="D105" s="298">
        <f t="shared" ref="D105:E105" si="91">D106+D108+D109</f>
        <v>7542</v>
      </c>
      <c r="E105" s="298">
        <f t="shared" si="91"/>
        <v>1258</v>
      </c>
      <c r="F105" s="298">
        <f>F106+F108+F109</f>
        <v>1100</v>
      </c>
      <c r="G105" s="298">
        <f t="shared" si="89"/>
        <v>87.440381558028619</v>
      </c>
      <c r="H105" s="284">
        <f t="shared" ref="H105:N105" si="92">H106+H108+H109</f>
        <v>14214.059799999999</v>
      </c>
      <c r="I105" s="284">
        <f t="shared" ref="I105" si="93">I106+I108+I109</f>
        <v>14214.059799999999</v>
      </c>
      <c r="J105" s="602">
        <f t="shared" si="92"/>
        <v>2369.0099666666665</v>
      </c>
      <c r="K105" s="284">
        <f t="shared" si="92"/>
        <v>3000.7339600000005</v>
      </c>
      <c r="L105" s="284">
        <f t="shared" si="92"/>
        <v>631.72399333333351</v>
      </c>
      <c r="M105" s="284">
        <f t="shared" si="92"/>
        <v>0</v>
      </c>
      <c r="N105" s="284">
        <f t="shared" si="92"/>
        <v>3000.7339600000005</v>
      </c>
      <c r="O105" s="298">
        <f t="shared" si="90"/>
        <v>126.66616021975652</v>
      </c>
      <c r="P105" s="589"/>
      <c r="Q105" s="589"/>
    </row>
    <row r="106" spans="1:17" ht="35.450000000000003" customHeight="1" x14ac:dyDescent="0.25">
      <c r="A106" s="24">
        <v>1</v>
      </c>
      <c r="B106" s="24">
        <v>1</v>
      </c>
      <c r="C106" s="45" t="s">
        <v>62</v>
      </c>
      <c r="D106" s="298">
        <v>1900</v>
      </c>
      <c r="E106" s="604">
        <f t="shared" ref="E106" si="94">ROUND(D106/12*$C$3,0)</f>
        <v>317</v>
      </c>
      <c r="F106" s="298">
        <v>371</v>
      </c>
      <c r="G106" s="298">
        <f t="shared" si="89"/>
        <v>117.03470031545741</v>
      </c>
      <c r="H106" s="284">
        <v>2177.4</v>
      </c>
      <c r="I106" s="284">
        <v>2177.4</v>
      </c>
      <c r="J106" s="602">
        <f>H106/12*$C$3+(I106-H106)/11*1</f>
        <v>362.90000000000003</v>
      </c>
      <c r="K106" s="284">
        <f t="shared" ref="K106:K109" si="95">N106-M106</f>
        <v>453.92694000000006</v>
      </c>
      <c r="L106" s="284">
        <f t="shared" si="41"/>
        <v>91.026940000000025</v>
      </c>
      <c r="M106" s="284">
        <v>0</v>
      </c>
      <c r="N106" s="284">
        <v>453.92694000000006</v>
      </c>
      <c r="O106" s="298">
        <f t="shared" si="90"/>
        <v>125.08320198401763</v>
      </c>
      <c r="P106" s="589"/>
      <c r="Q106" s="589"/>
    </row>
    <row r="107" spans="1:17" ht="35.450000000000003" customHeight="1" x14ac:dyDescent="0.25">
      <c r="C107" s="621" t="s">
        <v>90</v>
      </c>
      <c r="D107" s="298"/>
      <c r="E107" s="604"/>
      <c r="F107" s="298"/>
      <c r="G107" s="298"/>
      <c r="H107" s="284"/>
      <c r="I107" s="284"/>
      <c r="J107" s="602"/>
      <c r="K107" s="284"/>
      <c r="L107" s="284"/>
      <c r="M107" s="284"/>
      <c r="N107" s="284"/>
      <c r="O107" s="298"/>
      <c r="P107" s="589"/>
      <c r="Q107" s="589"/>
    </row>
    <row r="108" spans="1:17" ht="54" customHeight="1" x14ac:dyDescent="0.25">
      <c r="A108" s="24">
        <v>1</v>
      </c>
      <c r="B108" s="24">
        <v>1</v>
      </c>
      <c r="C108" s="45" t="s">
        <v>72</v>
      </c>
      <c r="D108" s="298">
        <v>3489</v>
      </c>
      <c r="E108" s="299">
        <f t="shared" si="88"/>
        <v>582</v>
      </c>
      <c r="F108" s="298">
        <v>464</v>
      </c>
      <c r="G108" s="298">
        <f t="shared" si="89"/>
        <v>79.725085910652922</v>
      </c>
      <c r="H108" s="284">
        <v>9524.9699999999993</v>
      </c>
      <c r="I108" s="284">
        <v>9524.9699999999993</v>
      </c>
      <c r="J108" s="602">
        <f>H108/12*$C$3+(I108-H108)/11*1</f>
        <v>1587.4949999999999</v>
      </c>
      <c r="K108" s="284">
        <f t="shared" si="95"/>
        <v>2224.9461000000001</v>
      </c>
      <c r="L108" s="284">
        <f t="shared" si="41"/>
        <v>637.45110000000022</v>
      </c>
      <c r="M108" s="284">
        <v>0</v>
      </c>
      <c r="N108" s="284">
        <v>2224.9461000000001</v>
      </c>
      <c r="O108" s="298">
        <f t="shared" si="90"/>
        <v>140.15452647094952</v>
      </c>
      <c r="P108" s="589"/>
      <c r="Q108" s="589"/>
    </row>
    <row r="109" spans="1:17" ht="45" customHeight="1" thickBot="1" x14ac:dyDescent="0.3">
      <c r="A109" s="24">
        <v>1</v>
      </c>
      <c r="B109" s="24">
        <v>1</v>
      </c>
      <c r="C109" s="45" t="s">
        <v>63</v>
      </c>
      <c r="D109" s="298">
        <v>2153</v>
      </c>
      <c r="E109" s="299">
        <f t="shared" si="88"/>
        <v>359</v>
      </c>
      <c r="F109" s="298">
        <v>265</v>
      </c>
      <c r="G109" s="298">
        <f t="shared" si="89"/>
        <v>73.816155988857929</v>
      </c>
      <c r="H109" s="284">
        <v>2511.6897999999997</v>
      </c>
      <c r="I109" s="284">
        <v>2511.6897999999997</v>
      </c>
      <c r="J109" s="602">
        <f>H109/12*$C$3+(I109-H109)/11*1</f>
        <v>418.61496666666659</v>
      </c>
      <c r="K109" s="284">
        <f t="shared" si="95"/>
        <v>321.86091999999996</v>
      </c>
      <c r="L109" s="284">
        <f t="shared" si="41"/>
        <v>-96.754046666666625</v>
      </c>
      <c r="M109" s="284">
        <v>0</v>
      </c>
      <c r="N109" s="284">
        <v>321.86091999999996</v>
      </c>
      <c r="O109" s="298">
        <f t="shared" si="90"/>
        <v>76.887102858004212</v>
      </c>
      <c r="P109" s="589"/>
      <c r="Q109" s="589"/>
    </row>
    <row r="110" spans="1:17" ht="15.75" thickBot="1" x14ac:dyDescent="0.3">
      <c r="A110" s="24">
        <v>1</v>
      </c>
      <c r="B110" s="24">
        <v>1</v>
      </c>
      <c r="C110" s="120" t="s">
        <v>149</v>
      </c>
      <c r="D110" s="301"/>
      <c r="E110" s="301"/>
      <c r="F110" s="301"/>
      <c r="G110" s="302"/>
      <c r="H110" s="333">
        <f>H105+H100</f>
        <v>32533.738299999997</v>
      </c>
      <c r="I110" s="333">
        <f>I105+I100</f>
        <v>32533.738299999997</v>
      </c>
      <c r="J110" s="333">
        <f t="shared" ref="J110:N110" si="96">J105+J100</f>
        <v>5422.2897166666662</v>
      </c>
      <c r="K110" s="333">
        <f t="shared" si="96"/>
        <v>5533.4843300000011</v>
      </c>
      <c r="L110" s="333">
        <f t="shared" si="96"/>
        <v>111.19461333333356</v>
      </c>
      <c r="M110" s="333">
        <f t="shared" si="96"/>
        <v>-12.036820000000001</v>
      </c>
      <c r="N110" s="333">
        <f t="shared" si="96"/>
        <v>5521.44751</v>
      </c>
      <c r="O110" s="305">
        <f t="shared" si="90"/>
        <v>102.05069480134108</v>
      </c>
      <c r="P110" s="589"/>
      <c r="Q110" s="69"/>
    </row>
    <row r="111" spans="1:17" x14ac:dyDescent="0.25">
      <c r="A111" s="24">
        <v>1</v>
      </c>
      <c r="B111" s="24">
        <v>1</v>
      </c>
      <c r="C111" s="20"/>
      <c r="D111" s="315"/>
      <c r="E111" s="315"/>
      <c r="F111" s="315"/>
      <c r="G111" s="315"/>
      <c r="H111" s="317"/>
      <c r="I111" s="317"/>
      <c r="J111" s="317"/>
      <c r="K111" s="317"/>
      <c r="L111" s="317">
        <f t="shared" si="41"/>
        <v>0</v>
      </c>
      <c r="M111" s="317"/>
      <c r="N111" s="317"/>
      <c r="O111" s="319"/>
      <c r="P111" s="589"/>
      <c r="Q111" s="69"/>
    </row>
    <row r="112" spans="1:17" ht="29.25" x14ac:dyDescent="0.25">
      <c r="A112" s="24">
        <v>1</v>
      </c>
      <c r="B112" s="24">
        <v>1</v>
      </c>
      <c r="C112" s="47" t="s">
        <v>100</v>
      </c>
      <c r="D112" s="281"/>
      <c r="E112" s="281"/>
      <c r="F112" s="281"/>
      <c r="G112" s="281"/>
      <c r="H112" s="320"/>
      <c r="I112" s="320"/>
      <c r="J112" s="320"/>
      <c r="K112" s="320"/>
      <c r="L112" s="320">
        <f t="shared" si="41"/>
        <v>0</v>
      </c>
      <c r="M112" s="320"/>
      <c r="N112" s="320"/>
      <c r="O112" s="298"/>
      <c r="P112" s="589"/>
      <c r="Q112" s="69"/>
    </row>
    <row r="113" spans="1:17" ht="30" x14ac:dyDescent="0.25">
      <c r="A113" s="24">
        <v>1</v>
      </c>
      <c r="B113" s="24">
        <v>1</v>
      </c>
      <c r="C113" s="131" t="s">
        <v>74</v>
      </c>
      <c r="D113" s="298">
        <f>SUM(D114:D115)</f>
        <v>10400</v>
      </c>
      <c r="E113" s="298">
        <f>SUM(E114:E115)</f>
        <v>1733</v>
      </c>
      <c r="F113" s="298">
        <f>SUM(F114:F115)</f>
        <v>1010</v>
      </c>
      <c r="G113" s="298">
        <f t="shared" ref="G113:G117" si="97">F113/E113*100</f>
        <v>58.280438545874205</v>
      </c>
      <c r="H113" s="283">
        <f>SUM(H114:H115)</f>
        <v>26179.552</v>
      </c>
      <c r="I113" s="283">
        <f>SUM(I114:I115)</f>
        <v>26179.552</v>
      </c>
      <c r="J113" s="601">
        <f t="shared" ref="J113:N113" si="98">SUM(J114:J115)</f>
        <v>4363.2586666666666</v>
      </c>
      <c r="K113" s="283">
        <f t="shared" si="98"/>
        <v>2573.6207800000016</v>
      </c>
      <c r="L113" s="283">
        <f t="shared" si="98"/>
        <v>-1789.6378866666655</v>
      </c>
      <c r="M113" s="283">
        <f t="shared" si="98"/>
        <v>-14.263719999999999</v>
      </c>
      <c r="N113" s="283">
        <f t="shared" si="98"/>
        <v>2559.3570600000016</v>
      </c>
      <c r="O113" s="298">
        <f t="shared" ref="O113:O119" si="99">K113/J113*100</f>
        <v>58.983914927192075</v>
      </c>
      <c r="P113" s="589"/>
      <c r="Q113" s="69"/>
    </row>
    <row r="114" spans="1:17" ht="30" x14ac:dyDescent="0.25">
      <c r="A114" s="24">
        <v>1</v>
      </c>
      <c r="B114" s="24">
        <v>1</v>
      </c>
      <c r="C114" s="45" t="s">
        <v>43</v>
      </c>
      <c r="D114" s="298">
        <v>8000</v>
      </c>
      <c r="E114" s="604">
        <f t="shared" ref="E114" si="100">ROUND(D114/12*$C$3,0)</f>
        <v>1333</v>
      </c>
      <c r="F114" s="298">
        <v>664</v>
      </c>
      <c r="G114" s="298">
        <f t="shared" si="97"/>
        <v>49.812453113278323</v>
      </c>
      <c r="H114" s="283">
        <v>22314.880000000001</v>
      </c>
      <c r="I114" s="283">
        <v>22314.880000000001</v>
      </c>
      <c r="J114" s="608">
        <f>H114/12*$C$3+(I114-H114)/11*1</f>
        <v>3719.146666666667</v>
      </c>
      <c r="K114" s="284">
        <f t="shared" ref="K114:K115" si="101">N114-M114</f>
        <v>2013.0157600000002</v>
      </c>
      <c r="L114" s="283">
        <f t="shared" si="41"/>
        <v>-1706.1309066666668</v>
      </c>
      <c r="M114" s="283">
        <v>-10.4314</v>
      </c>
      <c r="N114" s="283">
        <v>2002.5843600000003</v>
      </c>
      <c r="O114" s="298">
        <f t="shared" si="99"/>
        <v>54.125742822726366</v>
      </c>
      <c r="P114" s="589"/>
      <c r="Q114" s="69"/>
    </row>
    <row r="115" spans="1:17" ht="30" x14ac:dyDescent="0.25">
      <c r="A115" s="24">
        <v>1</v>
      </c>
      <c r="B115" s="24">
        <v>1</v>
      </c>
      <c r="C115" s="162" t="s">
        <v>44</v>
      </c>
      <c r="D115" s="300">
        <v>2400</v>
      </c>
      <c r="E115" s="324">
        <f>ROUND(D115/12*$C$3,0)</f>
        <v>400</v>
      </c>
      <c r="F115" s="300">
        <v>346</v>
      </c>
      <c r="G115" s="300">
        <f t="shared" si="97"/>
        <v>86.5</v>
      </c>
      <c r="H115" s="334">
        <v>3864.672</v>
      </c>
      <c r="I115" s="334">
        <v>3864.672</v>
      </c>
      <c r="J115" s="608">
        <f>H115/12*$C$3+(I115-H115)/11*1</f>
        <v>644.11199999999997</v>
      </c>
      <c r="K115" s="284">
        <f t="shared" si="101"/>
        <v>560.60502000000133</v>
      </c>
      <c r="L115" s="334">
        <f t="shared" si="41"/>
        <v>-83.506979999998634</v>
      </c>
      <c r="M115" s="334">
        <v>-3.8323199999999997</v>
      </c>
      <c r="N115" s="334">
        <v>556.77270000000135</v>
      </c>
      <c r="O115" s="298">
        <f t="shared" si="99"/>
        <v>87.035332364557931</v>
      </c>
      <c r="P115" s="589"/>
      <c r="Q115" s="69"/>
    </row>
    <row r="116" spans="1:17" ht="30" x14ac:dyDescent="0.25">
      <c r="A116" s="24">
        <v>1</v>
      </c>
      <c r="B116" s="24">
        <v>1</v>
      </c>
      <c r="C116" s="131" t="s">
        <v>66</v>
      </c>
      <c r="D116" s="298">
        <f>SUM(D117)</f>
        <v>4000</v>
      </c>
      <c r="E116" s="298">
        <f t="shared" ref="E116:J116" si="102">SUM(E117)</f>
        <v>667</v>
      </c>
      <c r="F116" s="298">
        <f t="shared" si="102"/>
        <v>786</v>
      </c>
      <c r="G116" s="298">
        <f t="shared" si="97"/>
        <v>117.84107946026987</v>
      </c>
      <c r="H116" s="297">
        <f>SUM(H117)</f>
        <v>4584</v>
      </c>
      <c r="I116" s="297">
        <f>SUM(I117)</f>
        <v>4584</v>
      </c>
      <c r="J116" s="609">
        <f t="shared" si="102"/>
        <v>764</v>
      </c>
      <c r="K116" s="297">
        <f>K117</f>
        <v>947.73248999999953</v>
      </c>
      <c r="L116" s="297">
        <f>L117</f>
        <v>183.73248999999953</v>
      </c>
      <c r="M116" s="297">
        <f>M117</f>
        <v>0</v>
      </c>
      <c r="N116" s="297">
        <f>N117</f>
        <v>947.73248999999953</v>
      </c>
      <c r="O116" s="298">
        <f t="shared" si="99"/>
        <v>124.04875523560204</v>
      </c>
      <c r="P116" s="589"/>
      <c r="Q116" s="69"/>
    </row>
    <row r="117" spans="1:17" ht="30" x14ac:dyDescent="0.25">
      <c r="A117" s="24">
        <v>1</v>
      </c>
      <c r="B117" s="24">
        <v>1</v>
      </c>
      <c r="C117" s="162" t="s">
        <v>62</v>
      </c>
      <c r="D117" s="298">
        <v>4000</v>
      </c>
      <c r="E117" s="606">
        <f t="shared" ref="E117" si="103">ROUND(D117/12*$C$3,0)</f>
        <v>667</v>
      </c>
      <c r="F117" s="298">
        <v>786</v>
      </c>
      <c r="G117" s="300">
        <f t="shared" si="97"/>
        <v>117.84107946026987</v>
      </c>
      <c r="H117" s="296">
        <v>4584</v>
      </c>
      <c r="I117" s="296">
        <v>4584</v>
      </c>
      <c r="J117" s="608">
        <f>H117/12*$C$3+(I117-H117)/11*1</f>
        <v>764</v>
      </c>
      <c r="K117" s="284">
        <f t="shared" ref="K117" si="104">N117-M117</f>
        <v>947.73248999999953</v>
      </c>
      <c r="L117" s="296">
        <f t="shared" si="41"/>
        <v>183.73248999999953</v>
      </c>
      <c r="M117" s="283">
        <v>0</v>
      </c>
      <c r="N117" s="283">
        <v>947.73248999999953</v>
      </c>
      <c r="O117" s="300">
        <f t="shared" si="99"/>
        <v>124.04875523560204</v>
      </c>
      <c r="P117" s="589"/>
      <c r="Q117" s="69"/>
    </row>
    <row r="118" spans="1:17" ht="34.5" customHeight="1" thickBot="1" x14ac:dyDescent="0.3">
      <c r="C118" s="621" t="s">
        <v>90</v>
      </c>
      <c r="D118" s="300"/>
      <c r="E118" s="606"/>
      <c r="F118" s="300"/>
      <c r="G118" s="300"/>
      <c r="H118" s="283"/>
      <c r="I118" s="283"/>
      <c r="J118" s="608"/>
      <c r="K118" s="284"/>
      <c r="L118" s="283"/>
      <c r="M118" s="334"/>
      <c r="N118" s="334"/>
      <c r="O118" s="300"/>
      <c r="P118" s="589"/>
      <c r="Q118" s="69"/>
    </row>
    <row r="119" spans="1:17" ht="15.75" thickBot="1" x14ac:dyDescent="0.3">
      <c r="A119" s="24">
        <v>1</v>
      </c>
      <c r="B119" s="24">
        <v>1</v>
      </c>
      <c r="C119" s="184" t="s">
        <v>149</v>
      </c>
      <c r="D119" s="301"/>
      <c r="E119" s="301"/>
      <c r="F119" s="301"/>
      <c r="G119" s="302"/>
      <c r="H119" s="303">
        <f>H113+H116</f>
        <v>30763.552</v>
      </c>
      <c r="I119" s="303">
        <f>I113+I116</f>
        <v>30763.552</v>
      </c>
      <c r="J119" s="303">
        <f t="shared" ref="J119:N119" si="105">J113+J116</f>
        <v>5127.2586666666666</v>
      </c>
      <c r="K119" s="303">
        <f t="shared" si="105"/>
        <v>3521.353270000001</v>
      </c>
      <c r="L119" s="304">
        <f t="shared" si="105"/>
        <v>-1605.9053966666661</v>
      </c>
      <c r="M119" s="304">
        <f t="shared" si="105"/>
        <v>-14.263719999999999</v>
      </c>
      <c r="N119" s="304">
        <f t="shared" si="105"/>
        <v>3507.0895500000011</v>
      </c>
      <c r="O119" s="305">
        <f t="shared" si="99"/>
        <v>68.679064173083802</v>
      </c>
      <c r="P119" s="589"/>
      <c r="Q119" s="69"/>
    </row>
    <row r="120" spans="1:17" ht="15" customHeight="1" x14ac:dyDescent="0.25">
      <c r="A120" s="24">
        <v>1</v>
      </c>
      <c r="B120" s="24">
        <v>1</v>
      </c>
      <c r="C120" s="54"/>
      <c r="D120" s="319"/>
      <c r="E120" s="319"/>
      <c r="F120" s="319"/>
      <c r="G120" s="315"/>
      <c r="H120" s="317"/>
      <c r="I120" s="317"/>
      <c r="J120" s="317"/>
      <c r="K120" s="317"/>
      <c r="L120" s="317">
        <f t="shared" ref="L120:L178" si="106">K120-J120</f>
        <v>0</v>
      </c>
      <c r="M120" s="317"/>
      <c r="N120" s="317"/>
      <c r="O120" s="319"/>
      <c r="P120" s="589"/>
      <c r="Q120" s="69"/>
    </row>
    <row r="121" spans="1:17" ht="33" customHeight="1" x14ac:dyDescent="0.25">
      <c r="A121" s="24">
        <v>1</v>
      </c>
      <c r="B121" s="24">
        <v>1</v>
      </c>
      <c r="C121" s="47" t="s">
        <v>101</v>
      </c>
      <c r="D121" s="281"/>
      <c r="E121" s="281"/>
      <c r="F121" s="281"/>
      <c r="G121" s="281"/>
      <c r="H121" s="297"/>
      <c r="I121" s="297"/>
      <c r="J121" s="297"/>
      <c r="K121" s="297"/>
      <c r="L121" s="297">
        <f t="shared" si="106"/>
        <v>0</v>
      </c>
      <c r="M121" s="297"/>
      <c r="N121" s="297"/>
      <c r="O121" s="298"/>
      <c r="P121" s="589"/>
      <c r="Q121" s="589"/>
    </row>
    <row r="122" spans="1:17" ht="30" x14ac:dyDescent="0.25">
      <c r="A122" s="24">
        <v>1</v>
      </c>
      <c r="B122" s="24">
        <v>1</v>
      </c>
      <c r="C122" s="110" t="s">
        <v>74</v>
      </c>
      <c r="D122" s="298">
        <f>SUM(D123:D124)</f>
        <v>237</v>
      </c>
      <c r="E122" s="298">
        <f>SUM(E123:E124)</f>
        <v>40</v>
      </c>
      <c r="F122" s="298">
        <f>SUM(F123:F124)</f>
        <v>100</v>
      </c>
      <c r="G122" s="298">
        <f t="shared" ref="G122:G127" si="107">F122/E122*100</f>
        <v>250</v>
      </c>
      <c r="H122" s="284">
        <f>SUM(H123:H124)</f>
        <v>1522.6610099999998</v>
      </c>
      <c r="I122" s="284">
        <f>SUM(I123:I124)</f>
        <v>1522.6610099999998</v>
      </c>
      <c r="J122" s="602">
        <f t="shared" ref="J122:N122" si="108">SUM(J123:J124)</f>
        <v>253.77683500000001</v>
      </c>
      <c r="K122" s="284">
        <f t="shared" si="108"/>
        <v>642.47299999999996</v>
      </c>
      <c r="L122" s="284">
        <f t="shared" si="108"/>
        <v>388.69616499999995</v>
      </c>
      <c r="M122" s="284">
        <f t="shared" si="108"/>
        <v>-0.54683999999999999</v>
      </c>
      <c r="N122" s="284">
        <f t="shared" si="108"/>
        <v>641.92615999999998</v>
      </c>
      <c r="O122" s="298">
        <f t="shared" ref="O122:O128" si="109">K122/J122*100</f>
        <v>253.1645569620253</v>
      </c>
      <c r="P122" s="641"/>
      <c r="Q122" s="641"/>
    </row>
    <row r="123" spans="1:17" ht="30" x14ac:dyDescent="0.25">
      <c r="A123" s="24">
        <v>1</v>
      </c>
      <c r="B123" s="24">
        <v>1</v>
      </c>
      <c r="C123" s="45" t="s">
        <v>68</v>
      </c>
      <c r="D123" s="298">
        <v>102</v>
      </c>
      <c r="E123" s="299">
        <f>ROUND(D123/12*$C$3,0)</f>
        <v>17</v>
      </c>
      <c r="F123" s="298">
        <v>100</v>
      </c>
      <c r="G123" s="298">
        <f t="shared" si="107"/>
        <v>588.23529411764707</v>
      </c>
      <c r="H123" s="284">
        <v>655.32245999999998</v>
      </c>
      <c r="I123" s="284">
        <v>655.32245999999998</v>
      </c>
      <c r="J123" s="602">
        <f>H123/12*$C$3+(I123-H123)/11*1</f>
        <v>109.22041</v>
      </c>
      <c r="K123" s="284">
        <f t="shared" ref="K123:K124" si="110">N123-M123</f>
        <v>642.47299999999996</v>
      </c>
      <c r="L123" s="284">
        <f t="shared" si="106"/>
        <v>533.25258999999994</v>
      </c>
      <c r="M123" s="284">
        <v>-0.54683999999999999</v>
      </c>
      <c r="N123" s="284">
        <v>641.92615999999998</v>
      </c>
      <c r="O123" s="298">
        <f t="shared" si="109"/>
        <v>588.23529411764696</v>
      </c>
      <c r="P123" s="589"/>
      <c r="Q123" s="589"/>
    </row>
    <row r="124" spans="1:17" ht="30" x14ac:dyDescent="0.25">
      <c r="A124" s="24">
        <v>1</v>
      </c>
      <c r="B124" s="24">
        <v>1</v>
      </c>
      <c r="C124" s="45" t="s">
        <v>69</v>
      </c>
      <c r="D124" s="298">
        <v>135</v>
      </c>
      <c r="E124" s="299">
        <f>ROUND(D124/12*$C$3,0)</f>
        <v>23</v>
      </c>
      <c r="F124" s="298">
        <v>0</v>
      </c>
      <c r="G124" s="298">
        <f t="shared" si="107"/>
        <v>0</v>
      </c>
      <c r="H124" s="284">
        <v>867.33854999999994</v>
      </c>
      <c r="I124" s="284">
        <v>867.33854999999994</v>
      </c>
      <c r="J124" s="602">
        <f>H124/12*$C$3+(I124-H124)/11*1</f>
        <v>144.55642499999999</v>
      </c>
      <c r="K124" s="284">
        <f t="shared" si="110"/>
        <v>0</v>
      </c>
      <c r="L124" s="284">
        <f t="shared" si="106"/>
        <v>-144.55642499999999</v>
      </c>
      <c r="M124" s="284">
        <v>0</v>
      </c>
      <c r="N124" s="284">
        <v>0</v>
      </c>
      <c r="O124" s="298">
        <f t="shared" si="109"/>
        <v>0</v>
      </c>
      <c r="P124" s="589"/>
      <c r="Q124" s="589"/>
    </row>
    <row r="125" spans="1:17" ht="30" customHeight="1" x14ac:dyDescent="0.25">
      <c r="A125" s="24">
        <v>1</v>
      </c>
      <c r="B125" s="24">
        <v>1</v>
      </c>
      <c r="C125" s="110" t="s">
        <v>66</v>
      </c>
      <c r="D125" s="298">
        <f>SUM(D126:D127)</f>
        <v>20900</v>
      </c>
      <c r="E125" s="298">
        <f t="shared" ref="E125:L125" si="111">SUM(E126:E127)</f>
        <v>3483</v>
      </c>
      <c r="F125" s="298">
        <f t="shared" si="111"/>
        <v>5305</v>
      </c>
      <c r="G125" s="298">
        <f t="shared" si="107"/>
        <v>152.3112259546368</v>
      </c>
      <c r="H125" s="284">
        <f t="shared" ref="H125" si="112">SUM(H126:H127)</f>
        <v>49240</v>
      </c>
      <c r="I125" s="284">
        <f t="shared" ref="I125" si="113">SUM(I126:I127)</f>
        <v>49240</v>
      </c>
      <c r="J125" s="602">
        <f t="shared" si="111"/>
        <v>8206.6666666666661</v>
      </c>
      <c r="K125" s="284">
        <f t="shared" si="111"/>
        <v>9184.65769</v>
      </c>
      <c r="L125" s="284">
        <f t="shared" si="111"/>
        <v>977.9910233333336</v>
      </c>
      <c r="M125" s="284">
        <f t="shared" ref="M125:N125" si="114">SUM(M126:M127)</f>
        <v>0</v>
      </c>
      <c r="N125" s="284">
        <f t="shared" si="114"/>
        <v>9184.65769</v>
      </c>
      <c r="O125" s="298">
        <f t="shared" si="109"/>
        <v>111.91703115353373</v>
      </c>
      <c r="P125" s="589"/>
      <c r="Q125" s="589"/>
    </row>
    <row r="126" spans="1:17" ht="60" x14ac:dyDescent="0.25">
      <c r="A126" s="24">
        <v>1</v>
      </c>
      <c r="B126" s="24">
        <v>1</v>
      </c>
      <c r="C126" s="45" t="s">
        <v>72</v>
      </c>
      <c r="D126" s="298">
        <v>15900</v>
      </c>
      <c r="E126" s="299">
        <f>ROUND(D126/12*$C$3,0)</f>
        <v>2650</v>
      </c>
      <c r="F126" s="299">
        <v>4093</v>
      </c>
      <c r="G126" s="298">
        <f t="shared" si="107"/>
        <v>154.45283018867923</v>
      </c>
      <c r="H126" s="284">
        <v>43407</v>
      </c>
      <c r="I126" s="284">
        <v>43407</v>
      </c>
      <c r="J126" s="602">
        <f>H126/12*$C$3+(I126-H126)/11*1</f>
        <v>7234.5</v>
      </c>
      <c r="K126" s="284">
        <f>N126-M126</f>
        <v>7429.5927700000002</v>
      </c>
      <c r="L126" s="284">
        <f t="shared" si="106"/>
        <v>195.0927700000002</v>
      </c>
      <c r="M126" s="284">
        <v>0</v>
      </c>
      <c r="N126" s="284">
        <v>7429.5927700000002</v>
      </c>
      <c r="O126" s="298">
        <f t="shared" si="109"/>
        <v>102.69670011749257</v>
      </c>
      <c r="P126" s="589"/>
      <c r="Q126" s="589"/>
    </row>
    <row r="127" spans="1:17" ht="45.75" thickBot="1" x14ac:dyDescent="0.3">
      <c r="A127" s="24">
        <v>1</v>
      </c>
      <c r="B127" s="24">
        <v>1</v>
      </c>
      <c r="C127" s="162" t="s">
        <v>63</v>
      </c>
      <c r="D127" s="300">
        <v>5000</v>
      </c>
      <c r="E127" s="324">
        <f>ROUND(D127/12*$C$3,0)</f>
        <v>833</v>
      </c>
      <c r="F127" s="335">
        <v>1212</v>
      </c>
      <c r="G127" s="300">
        <f t="shared" si="107"/>
        <v>145.49819927971188</v>
      </c>
      <c r="H127" s="284">
        <v>5833</v>
      </c>
      <c r="I127" s="284">
        <v>5833</v>
      </c>
      <c r="J127" s="602">
        <f>H127/12*$C$3+(I127-H127)/11*1</f>
        <v>972.16666666666663</v>
      </c>
      <c r="K127" s="284">
        <f t="shared" ref="K127" si="115">N127-M127</f>
        <v>1755.06492</v>
      </c>
      <c r="L127" s="285">
        <f t="shared" si="106"/>
        <v>782.8982533333334</v>
      </c>
      <c r="M127" s="285">
        <v>0</v>
      </c>
      <c r="N127" s="285">
        <v>1755.06492</v>
      </c>
      <c r="O127" s="300">
        <f t="shared" si="109"/>
        <v>180.53127927310132</v>
      </c>
      <c r="P127" s="589"/>
      <c r="Q127" s="589"/>
    </row>
    <row r="128" spans="1:17" ht="15" customHeight="1" thickBot="1" x14ac:dyDescent="0.3">
      <c r="A128" s="24">
        <v>1</v>
      </c>
      <c r="B128" s="24">
        <v>1</v>
      </c>
      <c r="C128" s="78" t="s">
        <v>149</v>
      </c>
      <c r="D128" s="305"/>
      <c r="E128" s="305"/>
      <c r="F128" s="336"/>
      <c r="G128" s="337"/>
      <c r="H128" s="333">
        <f>H125+H122</f>
        <v>50762.661009999996</v>
      </c>
      <c r="I128" s="333">
        <f>I125+I122</f>
        <v>50762.661009999996</v>
      </c>
      <c r="J128" s="333">
        <f t="shared" ref="J128:N128" si="116">J125+J122</f>
        <v>8460.4435016666666</v>
      </c>
      <c r="K128" s="333">
        <f t="shared" si="116"/>
        <v>9827.13069</v>
      </c>
      <c r="L128" s="333">
        <f t="shared" si="116"/>
        <v>1366.6871883333336</v>
      </c>
      <c r="M128" s="333">
        <f t="shared" si="116"/>
        <v>-0.54683999999999999</v>
      </c>
      <c r="N128" s="333">
        <f t="shared" si="116"/>
        <v>9826.5838499999991</v>
      </c>
      <c r="O128" s="305">
        <f t="shared" si="109"/>
        <v>116.15384805848656</v>
      </c>
      <c r="P128" s="589"/>
      <c r="Q128" s="589"/>
    </row>
    <row r="129" spans="1:17" ht="15" customHeight="1" x14ac:dyDescent="0.25">
      <c r="A129" s="24">
        <v>1</v>
      </c>
      <c r="B129" s="24">
        <v>1</v>
      </c>
      <c r="C129" s="20"/>
      <c r="D129" s="315"/>
      <c r="E129" s="315"/>
      <c r="F129" s="315"/>
      <c r="G129" s="315"/>
      <c r="H129" s="338"/>
      <c r="I129" s="338"/>
      <c r="J129" s="338"/>
      <c r="K129" s="338"/>
      <c r="L129" s="338">
        <f t="shared" si="106"/>
        <v>0</v>
      </c>
      <c r="M129" s="338"/>
      <c r="N129" s="338"/>
      <c r="O129" s="339"/>
      <c r="P129" s="589"/>
      <c r="Q129" s="589"/>
    </row>
    <row r="130" spans="1:17" ht="43.5" customHeight="1" x14ac:dyDescent="0.25">
      <c r="A130" s="24">
        <v>1</v>
      </c>
      <c r="B130" s="24">
        <v>1</v>
      </c>
      <c r="C130" s="47" t="s">
        <v>102</v>
      </c>
      <c r="D130" s="281"/>
      <c r="E130" s="281"/>
      <c r="F130" s="281"/>
      <c r="G130" s="281"/>
      <c r="H130" s="297"/>
      <c r="I130" s="297"/>
      <c r="J130" s="297"/>
      <c r="K130" s="297"/>
      <c r="L130" s="297">
        <f t="shared" si="106"/>
        <v>0</v>
      </c>
      <c r="M130" s="297"/>
      <c r="N130" s="297"/>
      <c r="O130" s="298"/>
      <c r="P130" s="589"/>
      <c r="Q130" s="589"/>
    </row>
    <row r="131" spans="1:17" ht="30" x14ac:dyDescent="0.25">
      <c r="A131" s="24">
        <v>1</v>
      </c>
      <c r="B131" s="24">
        <v>1</v>
      </c>
      <c r="C131" s="110" t="s">
        <v>74</v>
      </c>
      <c r="D131" s="298">
        <f>SUM(D132:D133)</f>
        <v>265</v>
      </c>
      <c r="E131" s="298">
        <f>SUM(E132:E133)</f>
        <v>44</v>
      </c>
      <c r="F131" s="298">
        <f>SUM(F132:F133)</f>
        <v>33</v>
      </c>
      <c r="G131" s="298">
        <f t="shared" ref="G131:G136" si="117">F131/E131*100</f>
        <v>75</v>
      </c>
      <c r="H131" s="284">
        <f>SUM(H132:H133)</f>
        <v>1702.5534499999999</v>
      </c>
      <c r="I131" s="284">
        <f>SUM(I132:I133)</f>
        <v>1702.5534499999999</v>
      </c>
      <c r="J131" s="602">
        <f t="shared" ref="J131:N131" si="118">SUM(J132:J133)</f>
        <v>283.7589083333333</v>
      </c>
      <c r="K131" s="284">
        <f t="shared" si="118"/>
        <v>212.01608999999999</v>
      </c>
      <c r="L131" s="284">
        <f t="shared" si="118"/>
        <v>-71.742818333333332</v>
      </c>
      <c r="M131" s="284">
        <f t="shared" si="118"/>
        <v>0</v>
      </c>
      <c r="N131" s="284">
        <f t="shared" si="118"/>
        <v>212.01608999999999</v>
      </c>
      <c r="O131" s="298">
        <f t="shared" ref="O131:O137" si="119">K131/J131*100</f>
        <v>74.716981132075475</v>
      </c>
      <c r="P131" s="641"/>
      <c r="Q131" s="641"/>
    </row>
    <row r="132" spans="1:17" ht="30" x14ac:dyDescent="0.25">
      <c r="A132" s="24">
        <v>1</v>
      </c>
      <c r="B132" s="24">
        <v>1</v>
      </c>
      <c r="C132" s="45" t="s">
        <v>68</v>
      </c>
      <c r="D132" s="298">
        <v>65</v>
      </c>
      <c r="E132" s="299">
        <f>ROUND(D132/12*$C$3,0)</f>
        <v>11</v>
      </c>
      <c r="F132" s="298">
        <v>3</v>
      </c>
      <c r="G132" s="298">
        <f t="shared" si="117"/>
        <v>27.27272727272727</v>
      </c>
      <c r="H132" s="284">
        <v>417.60744999999997</v>
      </c>
      <c r="I132" s="284">
        <v>417.60744999999997</v>
      </c>
      <c r="J132" s="602">
        <f>H132/12*$C$3+(I132-H132)/11*1</f>
        <v>69.601241666666667</v>
      </c>
      <c r="K132" s="284">
        <f t="shared" ref="K132:K133" si="120">N132-M132</f>
        <v>19.274189999999997</v>
      </c>
      <c r="L132" s="284">
        <f t="shared" si="106"/>
        <v>-50.327051666666669</v>
      </c>
      <c r="M132" s="284">
        <v>0</v>
      </c>
      <c r="N132" s="284">
        <v>19.274189999999997</v>
      </c>
      <c r="O132" s="298">
        <f t="shared" si="119"/>
        <v>27.69230769230769</v>
      </c>
      <c r="P132" s="589"/>
      <c r="Q132" s="589"/>
    </row>
    <row r="133" spans="1:17" ht="31.5" customHeight="1" x14ac:dyDescent="0.25">
      <c r="A133" s="24">
        <v>1</v>
      </c>
      <c r="B133" s="24">
        <v>1</v>
      </c>
      <c r="C133" s="45" t="s">
        <v>69</v>
      </c>
      <c r="D133" s="298">
        <v>200</v>
      </c>
      <c r="E133" s="299">
        <f>ROUND(D133/12*$C$3,0)</f>
        <v>33</v>
      </c>
      <c r="F133" s="298">
        <v>30</v>
      </c>
      <c r="G133" s="298">
        <f t="shared" si="117"/>
        <v>90.909090909090907</v>
      </c>
      <c r="H133" s="284">
        <v>1284.9459999999999</v>
      </c>
      <c r="I133" s="284">
        <v>1284.9459999999999</v>
      </c>
      <c r="J133" s="602">
        <f>H133/12*$C$3+(I133-H133)/11*1</f>
        <v>214.15766666666664</v>
      </c>
      <c r="K133" s="284">
        <f t="shared" si="120"/>
        <v>192.74189999999999</v>
      </c>
      <c r="L133" s="284">
        <f t="shared" si="106"/>
        <v>-21.415766666666656</v>
      </c>
      <c r="M133" s="284">
        <v>0</v>
      </c>
      <c r="N133" s="284">
        <v>192.74189999999999</v>
      </c>
      <c r="O133" s="298">
        <f t="shared" si="119"/>
        <v>90</v>
      </c>
      <c r="P133" s="589"/>
      <c r="Q133" s="589"/>
    </row>
    <row r="134" spans="1:17" ht="30" x14ac:dyDescent="0.25">
      <c r="A134" s="24">
        <v>1</v>
      </c>
      <c r="B134" s="24">
        <v>1</v>
      </c>
      <c r="C134" s="110" t="s">
        <v>66</v>
      </c>
      <c r="D134" s="298">
        <f>SUM(D135:D136)</f>
        <v>17130</v>
      </c>
      <c r="E134" s="298">
        <f t="shared" ref="E134:L134" si="121">SUM(E135:E136)</f>
        <v>2855</v>
      </c>
      <c r="F134" s="298">
        <f t="shared" si="121"/>
        <v>3041</v>
      </c>
      <c r="G134" s="298">
        <f t="shared" si="117"/>
        <v>106.51488616462346</v>
      </c>
      <c r="H134" s="284">
        <f t="shared" ref="H134" si="122">SUM(H135:H136)</f>
        <v>44372.898000000001</v>
      </c>
      <c r="I134" s="284">
        <f t="shared" ref="I134" si="123">SUM(I135:I136)</f>
        <v>44372.898000000001</v>
      </c>
      <c r="J134" s="602">
        <f t="shared" si="121"/>
        <v>7395.4830000000002</v>
      </c>
      <c r="K134" s="284">
        <f t="shared" si="121"/>
        <v>7171.3947000000007</v>
      </c>
      <c r="L134" s="284">
        <f t="shared" si="121"/>
        <v>-224.08829999999966</v>
      </c>
      <c r="M134" s="284">
        <f t="shared" ref="M134:N134" si="124">SUM(M135:M136)</f>
        <v>0</v>
      </c>
      <c r="N134" s="284">
        <f t="shared" si="124"/>
        <v>7171.3947000000007</v>
      </c>
      <c r="O134" s="298">
        <f t="shared" si="119"/>
        <v>96.969930158719862</v>
      </c>
      <c r="P134" s="589"/>
      <c r="Q134" s="589"/>
    </row>
    <row r="135" spans="1:17" ht="43.5" customHeight="1" x14ac:dyDescent="0.25">
      <c r="A135" s="24">
        <v>1</v>
      </c>
      <c r="B135" s="24">
        <v>1</v>
      </c>
      <c r="C135" s="45" t="s">
        <v>72</v>
      </c>
      <c r="D135" s="298">
        <v>15600</v>
      </c>
      <c r="E135" s="299">
        <f>ROUND(D135/12*$C$3,0)</f>
        <v>2600</v>
      </c>
      <c r="F135" s="299">
        <v>2781</v>
      </c>
      <c r="G135" s="298">
        <f t="shared" si="117"/>
        <v>106.96153846153847</v>
      </c>
      <c r="H135" s="284">
        <v>42588</v>
      </c>
      <c r="I135" s="284">
        <v>42588</v>
      </c>
      <c r="J135" s="602">
        <f>H135/12*$C$3+(I135-H135)/11*1</f>
        <v>7098</v>
      </c>
      <c r="K135" s="284">
        <f t="shared" ref="K135:K136" si="125">N135-M135</f>
        <v>6813.2773500000003</v>
      </c>
      <c r="L135" s="284">
        <f t="shared" si="106"/>
        <v>-284.7226499999997</v>
      </c>
      <c r="M135" s="284">
        <v>0</v>
      </c>
      <c r="N135" s="284">
        <v>6813.2773500000003</v>
      </c>
      <c r="O135" s="298">
        <f t="shared" si="119"/>
        <v>95.988691885038051</v>
      </c>
      <c r="P135" s="589"/>
      <c r="Q135" s="589"/>
    </row>
    <row r="136" spans="1:17" ht="43.5" customHeight="1" thickBot="1" x14ac:dyDescent="0.3">
      <c r="A136" s="24">
        <v>1</v>
      </c>
      <c r="B136" s="24">
        <v>1</v>
      </c>
      <c r="C136" s="162" t="s">
        <v>63</v>
      </c>
      <c r="D136" s="300">
        <v>1530</v>
      </c>
      <c r="E136" s="324">
        <f>ROUND(D136/12*$C$3,0)</f>
        <v>255</v>
      </c>
      <c r="F136" s="335">
        <v>260</v>
      </c>
      <c r="G136" s="300">
        <f t="shared" si="117"/>
        <v>101.96078431372548</v>
      </c>
      <c r="H136" s="284">
        <v>1784.8979999999997</v>
      </c>
      <c r="I136" s="284">
        <v>1784.8979999999997</v>
      </c>
      <c r="J136" s="602">
        <f>H136/12*$C$3+(I136-H136)/11*1</f>
        <v>297.48299999999995</v>
      </c>
      <c r="K136" s="284">
        <f t="shared" si="125"/>
        <v>358.11734999999999</v>
      </c>
      <c r="L136" s="285">
        <f t="shared" si="106"/>
        <v>60.63435000000004</v>
      </c>
      <c r="M136" s="285">
        <v>0</v>
      </c>
      <c r="N136" s="285">
        <v>358.11734999999999</v>
      </c>
      <c r="O136" s="300">
        <f t="shared" si="119"/>
        <v>120.38245882958019</v>
      </c>
      <c r="P136" s="589"/>
      <c r="Q136" s="589"/>
    </row>
    <row r="137" spans="1:17" ht="15" customHeight="1" thickBot="1" x14ac:dyDescent="0.3">
      <c r="A137" s="24">
        <v>1</v>
      </c>
      <c r="B137" s="24">
        <v>1</v>
      </c>
      <c r="C137" s="78" t="s">
        <v>149</v>
      </c>
      <c r="D137" s="305"/>
      <c r="E137" s="305"/>
      <c r="F137" s="305"/>
      <c r="G137" s="302"/>
      <c r="H137" s="331">
        <f>H134+H131</f>
        <v>46075.45145</v>
      </c>
      <c r="I137" s="331">
        <f>I134+I131</f>
        <v>46075.45145</v>
      </c>
      <c r="J137" s="331">
        <f t="shared" ref="J137:N137" si="126">J134+J131</f>
        <v>7679.2419083333334</v>
      </c>
      <c r="K137" s="331">
        <f t="shared" si="126"/>
        <v>7383.4107900000008</v>
      </c>
      <c r="L137" s="331">
        <f t="shared" si="126"/>
        <v>-295.831118333333</v>
      </c>
      <c r="M137" s="331">
        <f t="shared" si="126"/>
        <v>0</v>
      </c>
      <c r="N137" s="331">
        <f t="shared" si="126"/>
        <v>7383.4107900000008</v>
      </c>
      <c r="O137" s="305">
        <f t="shared" si="119"/>
        <v>96.147652048670267</v>
      </c>
      <c r="P137" s="589"/>
      <c r="Q137" s="69"/>
    </row>
    <row r="138" spans="1:17" ht="15" customHeight="1" x14ac:dyDescent="0.25">
      <c r="A138" s="24">
        <v>1</v>
      </c>
      <c r="B138" s="24">
        <v>1</v>
      </c>
      <c r="C138" s="20"/>
      <c r="D138" s="315"/>
      <c r="E138" s="315"/>
      <c r="F138" s="315"/>
      <c r="G138" s="315"/>
      <c r="H138" s="338"/>
      <c r="I138" s="338"/>
      <c r="J138" s="338"/>
      <c r="K138" s="338"/>
      <c r="L138" s="338">
        <f t="shared" si="106"/>
        <v>0</v>
      </c>
      <c r="M138" s="338"/>
      <c r="N138" s="338"/>
      <c r="O138" s="339"/>
      <c r="P138" s="589"/>
      <c r="Q138" s="69"/>
    </row>
    <row r="139" spans="1:17" ht="29.25" x14ac:dyDescent="0.25">
      <c r="A139" s="24">
        <v>1</v>
      </c>
      <c r="B139" s="24">
        <v>1</v>
      </c>
      <c r="C139" s="47" t="s">
        <v>103</v>
      </c>
      <c r="D139" s="281"/>
      <c r="E139" s="281"/>
      <c r="F139" s="281"/>
      <c r="G139" s="281"/>
      <c r="H139" s="284"/>
      <c r="I139" s="284"/>
      <c r="J139" s="284"/>
      <c r="K139" s="284"/>
      <c r="L139" s="284">
        <f t="shared" si="106"/>
        <v>0</v>
      </c>
      <c r="M139" s="284"/>
      <c r="N139" s="284"/>
      <c r="O139" s="298"/>
      <c r="P139" s="589"/>
      <c r="Q139" s="69"/>
    </row>
    <row r="140" spans="1:17" ht="30" x14ac:dyDescent="0.25">
      <c r="A140" s="24">
        <v>1</v>
      </c>
      <c r="B140" s="24">
        <v>1</v>
      </c>
      <c r="C140" s="110" t="s">
        <v>74</v>
      </c>
      <c r="D140" s="298">
        <f>SUM(D141:D142)</f>
        <v>112</v>
      </c>
      <c r="E140" s="299">
        <f>SUM(E141:E142)</f>
        <v>19</v>
      </c>
      <c r="F140" s="298">
        <f>SUM(F141:F142)</f>
        <v>48</v>
      </c>
      <c r="G140" s="298">
        <f t="shared" ref="G140:G145" si="127">F140/E140*100</f>
        <v>252.63157894736841</v>
      </c>
      <c r="H140" s="284">
        <f>SUM(H141:H142)</f>
        <v>719.56975999999997</v>
      </c>
      <c r="I140" s="284">
        <f>SUM(I141:I142)</f>
        <v>719.56975999999997</v>
      </c>
      <c r="J140" s="602">
        <f t="shared" ref="J140:N140" si="128">SUM(J141:J142)</f>
        <v>119.92829333333333</v>
      </c>
      <c r="K140" s="284">
        <f t="shared" si="128"/>
        <v>308.38703999999996</v>
      </c>
      <c r="L140" s="284">
        <f t="shared" si="128"/>
        <v>188.45874666666663</v>
      </c>
      <c r="M140" s="284">
        <f t="shared" si="128"/>
        <v>0</v>
      </c>
      <c r="N140" s="284">
        <f t="shared" si="128"/>
        <v>308.38703999999996</v>
      </c>
      <c r="O140" s="298">
        <f t="shared" ref="O140:O146" si="129">K140/J140*100</f>
        <v>257.14285714285711</v>
      </c>
      <c r="P140" s="589"/>
      <c r="Q140" s="69"/>
    </row>
    <row r="141" spans="1:17" ht="30" x14ac:dyDescent="0.25">
      <c r="A141" s="24">
        <v>1</v>
      </c>
      <c r="B141" s="24">
        <v>1</v>
      </c>
      <c r="C141" s="45" t="s">
        <v>68</v>
      </c>
      <c r="D141" s="298">
        <v>22</v>
      </c>
      <c r="E141" s="299">
        <f>ROUND(D141/12*$C$3,0)</f>
        <v>4</v>
      </c>
      <c r="F141" s="298">
        <v>0</v>
      </c>
      <c r="G141" s="298">
        <f t="shared" si="127"/>
        <v>0</v>
      </c>
      <c r="H141" s="284">
        <v>141.34405999999998</v>
      </c>
      <c r="I141" s="284">
        <v>141.34405999999998</v>
      </c>
      <c r="J141" s="602">
        <f>H141/12*$C$3+(I141-H141)/11*1</f>
        <v>23.557343333333332</v>
      </c>
      <c r="K141" s="284">
        <f t="shared" ref="K141:K142" si="130">N141-M141</f>
        <v>0</v>
      </c>
      <c r="L141" s="284">
        <f t="shared" si="106"/>
        <v>-23.557343333333332</v>
      </c>
      <c r="M141" s="284">
        <v>0</v>
      </c>
      <c r="N141" s="284">
        <v>0</v>
      </c>
      <c r="O141" s="298">
        <f t="shared" si="129"/>
        <v>0</v>
      </c>
      <c r="P141" s="589"/>
      <c r="Q141" s="69"/>
    </row>
    <row r="142" spans="1:17" ht="30" x14ac:dyDescent="0.25">
      <c r="A142" s="24">
        <v>1</v>
      </c>
      <c r="B142" s="24">
        <v>1</v>
      </c>
      <c r="C142" s="45" t="s">
        <v>69</v>
      </c>
      <c r="D142" s="298">
        <v>90</v>
      </c>
      <c r="E142" s="299">
        <f>ROUND(D142/12*$C$3,0)</f>
        <v>15</v>
      </c>
      <c r="F142" s="298">
        <v>48</v>
      </c>
      <c r="G142" s="298">
        <f t="shared" si="127"/>
        <v>320</v>
      </c>
      <c r="H142" s="284">
        <v>578.22569999999996</v>
      </c>
      <c r="I142" s="284">
        <v>578.22569999999996</v>
      </c>
      <c r="J142" s="602">
        <f>H142/12*$C$3+(I142-H142)/11*1</f>
        <v>96.370949999999993</v>
      </c>
      <c r="K142" s="284">
        <f t="shared" si="130"/>
        <v>308.38703999999996</v>
      </c>
      <c r="L142" s="284">
        <f t="shared" si="106"/>
        <v>212.01608999999996</v>
      </c>
      <c r="M142" s="284">
        <v>0</v>
      </c>
      <c r="N142" s="284">
        <v>308.38703999999996</v>
      </c>
      <c r="O142" s="298">
        <f t="shared" si="129"/>
        <v>320</v>
      </c>
      <c r="P142" s="589"/>
      <c r="Q142" s="69"/>
    </row>
    <row r="143" spans="1:17" ht="30" x14ac:dyDescent="0.25">
      <c r="A143" s="24">
        <v>1</v>
      </c>
      <c r="B143" s="24">
        <v>1</v>
      </c>
      <c r="C143" s="131" t="s">
        <v>66</v>
      </c>
      <c r="D143" s="298">
        <f>SUM(D144:D145)</f>
        <v>18900</v>
      </c>
      <c r="E143" s="299">
        <f>SUM(E144:E145)</f>
        <v>3150</v>
      </c>
      <c r="F143" s="298">
        <f>SUM(F144:F145)</f>
        <v>3549</v>
      </c>
      <c r="G143" s="298">
        <f t="shared" si="127"/>
        <v>112.66666666666667</v>
      </c>
      <c r="H143" s="284">
        <f>SUM(H144:H145)</f>
        <v>46906.8</v>
      </c>
      <c r="I143" s="284">
        <f>SUM(I144:I145)</f>
        <v>46906.8</v>
      </c>
      <c r="J143" s="602">
        <f t="shared" ref="J143:N143" si="131">SUM(J144:J145)</f>
        <v>7817.8</v>
      </c>
      <c r="K143" s="284">
        <f t="shared" si="131"/>
        <v>7121.7461499999972</v>
      </c>
      <c r="L143" s="284">
        <f t="shared" si="131"/>
        <v>-696.05385000000229</v>
      </c>
      <c r="M143" s="284">
        <f t="shared" si="131"/>
        <v>0</v>
      </c>
      <c r="N143" s="284">
        <f t="shared" si="131"/>
        <v>7121.7461499999972</v>
      </c>
      <c r="O143" s="298">
        <f t="shared" si="129"/>
        <v>91.096550819923721</v>
      </c>
      <c r="P143" s="589"/>
      <c r="Q143" s="69"/>
    </row>
    <row r="144" spans="1:17" ht="59.25" customHeight="1" x14ac:dyDescent="0.25">
      <c r="A144" s="24">
        <v>1</v>
      </c>
      <c r="B144" s="24">
        <v>1</v>
      </c>
      <c r="C144" s="45" t="s">
        <v>72</v>
      </c>
      <c r="D144" s="298">
        <v>15900</v>
      </c>
      <c r="E144" s="299">
        <f>ROUND(D144/12*$C$3,0)</f>
        <v>2650</v>
      </c>
      <c r="F144" s="298">
        <v>2911</v>
      </c>
      <c r="G144" s="298">
        <f t="shared" si="127"/>
        <v>109.84905660377358</v>
      </c>
      <c r="H144" s="284">
        <v>43407</v>
      </c>
      <c r="I144" s="284">
        <v>43407</v>
      </c>
      <c r="J144" s="602">
        <f>H144/12*$C$3+(I144-H144)/11*1</f>
        <v>7234.5</v>
      </c>
      <c r="K144" s="284">
        <f t="shared" ref="K144:K145" si="132">N144-M144</f>
        <v>6144.6410799999976</v>
      </c>
      <c r="L144" s="284">
        <f t="shared" si="106"/>
        <v>-1089.8589200000024</v>
      </c>
      <c r="M144" s="284">
        <v>0</v>
      </c>
      <c r="N144" s="284">
        <v>6144.6410799999976</v>
      </c>
      <c r="O144" s="298">
        <f t="shared" si="129"/>
        <v>84.935255788236887</v>
      </c>
      <c r="P144" s="589"/>
      <c r="Q144" s="69"/>
    </row>
    <row r="145" spans="1:17" ht="45.75" thickBot="1" x14ac:dyDescent="0.3">
      <c r="A145" s="24">
        <v>1</v>
      </c>
      <c r="B145" s="24">
        <v>1</v>
      </c>
      <c r="C145" s="45" t="s">
        <v>63</v>
      </c>
      <c r="D145" s="298">
        <v>3000</v>
      </c>
      <c r="E145" s="299">
        <f>ROUND(D145/12*$C$3,0)</f>
        <v>500</v>
      </c>
      <c r="F145" s="298">
        <v>638</v>
      </c>
      <c r="G145" s="298">
        <f t="shared" si="127"/>
        <v>127.60000000000001</v>
      </c>
      <c r="H145" s="284">
        <v>3499.7999999999997</v>
      </c>
      <c r="I145" s="284">
        <v>3499.7999999999997</v>
      </c>
      <c r="J145" s="602">
        <f>H145/12*$C$3+(I145-H145)/11*1</f>
        <v>583.29999999999995</v>
      </c>
      <c r="K145" s="284">
        <f t="shared" si="132"/>
        <v>977.10507000000007</v>
      </c>
      <c r="L145" s="284">
        <f t="shared" si="106"/>
        <v>393.80507000000011</v>
      </c>
      <c r="M145" s="284">
        <v>0</v>
      </c>
      <c r="N145" s="284">
        <v>977.10507000000007</v>
      </c>
      <c r="O145" s="298">
        <f t="shared" si="129"/>
        <v>167.51329847419856</v>
      </c>
      <c r="P145" s="589"/>
      <c r="Q145" s="69"/>
    </row>
    <row r="146" spans="1:17" ht="15.75" thickBot="1" x14ac:dyDescent="0.3">
      <c r="A146" s="24">
        <v>1</v>
      </c>
      <c r="B146" s="24">
        <v>1</v>
      </c>
      <c r="C146" s="185" t="s">
        <v>149</v>
      </c>
      <c r="D146" s="301"/>
      <c r="E146" s="301"/>
      <c r="F146" s="301"/>
      <c r="G146" s="337"/>
      <c r="H146" s="333">
        <f>H143+H140</f>
        <v>47626.369760000001</v>
      </c>
      <c r="I146" s="333">
        <f>I143+I140</f>
        <v>47626.369760000001</v>
      </c>
      <c r="J146" s="333">
        <f t="shared" ref="J146:N146" si="133">J143+J140</f>
        <v>7937.7282933333336</v>
      </c>
      <c r="K146" s="333">
        <f t="shared" si="133"/>
        <v>7430.1331899999968</v>
      </c>
      <c r="L146" s="333">
        <f t="shared" si="133"/>
        <v>-507.59510333333566</v>
      </c>
      <c r="M146" s="333">
        <f t="shared" si="133"/>
        <v>0</v>
      </c>
      <c r="N146" s="333">
        <f t="shared" si="133"/>
        <v>7430.1331899999968</v>
      </c>
      <c r="O146" s="305">
        <f t="shared" si="129"/>
        <v>93.605284981099047</v>
      </c>
      <c r="P146" s="589"/>
      <c r="Q146" s="69"/>
    </row>
    <row r="147" spans="1:17" ht="15" customHeight="1" x14ac:dyDescent="0.25">
      <c r="A147" s="24">
        <v>1</v>
      </c>
      <c r="B147" s="24">
        <v>1</v>
      </c>
      <c r="C147" s="20"/>
      <c r="D147" s="315"/>
      <c r="E147" s="315"/>
      <c r="F147" s="315"/>
      <c r="G147" s="315"/>
      <c r="H147" s="338"/>
      <c r="I147" s="338"/>
      <c r="J147" s="338"/>
      <c r="K147" s="338"/>
      <c r="L147" s="338">
        <f t="shared" si="106"/>
        <v>0</v>
      </c>
      <c r="M147" s="338"/>
      <c r="N147" s="338"/>
      <c r="O147" s="339"/>
      <c r="P147" s="589"/>
      <c r="Q147" s="69"/>
    </row>
    <row r="148" spans="1:17" ht="31.5" customHeight="1" x14ac:dyDescent="0.25">
      <c r="A148" s="24">
        <v>1</v>
      </c>
      <c r="B148" s="24">
        <v>1</v>
      </c>
      <c r="C148" s="47" t="s">
        <v>104</v>
      </c>
      <c r="D148" s="281"/>
      <c r="E148" s="281"/>
      <c r="F148" s="281"/>
      <c r="G148" s="281"/>
      <c r="H148" s="284"/>
      <c r="I148" s="284"/>
      <c r="J148" s="284"/>
      <c r="K148" s="284"/>
      <c r="L148" s="284">
        <f t="shared" si="106"/>
        <v>0</v>
      </c>
      <c r="M148" s="284"/>
      <c r="N148" s="284"/>
      <c r="O148" s="281"/>
      <c r="P148" s="589"/>
      <c r="Q148" s="69"/>
    </row>
    <row r="149" spans="1:17" ht="45" customHeight="1" x14ac:dyDescent="0.25">
      <c r="A149" s="24">
        <v>1</v>
      </c>
      <c r="B149" s="24">
        <v>1</v>
      </c>
      <c r="C149" s="110" t="s">
        <v>74</v>
      </c>
      <c r="D149" s="298">
        <f>SUM(D150:D151)</f>
        <v>290</v>
      </c>
      <c r="E149" s="298">
        <f>SUM(E150:E151)</f>
        <v>48</v>
      </c>
      <c r="F149" s="298">
        <f>SUM(F150:F151)</f>
        <v>5</v>
      </c>
      <c r="G149" s="298">
        <f t="shared" ref="G149:G154" si="134">F149/E149*100</f>
        <v>10.416666666666668</v>
      </c>
      <c r="H149" s="284">
        <f>SUM(H150:H151)</f>
        <v>1863.1716999999999</v>
      </c>
      <c r="I149" s="284">
        <f>SUM(I150:I151)</f>
        <v>1863.1716999999999</v>
      </c>
      <c r="J149" s="602">
        <f t="shared" ref="J149:N149" si="135">SUM(J150:J151)</f>
        <v>310.52861666666661</v>
      </c>
      <c r="K149" s="284">
        <f t="shared" si="135"/>
        <v>32.123649999999998</v>
      </c>
      <c r="L149" s="284">
        <f t="shared" si="135"/>
        <v>-278.40496666666661</v>
      </c>
      <c r="M149" s="284">
        <f t="shared" si="135"/>
        <v>-3.8278799999999999</v>
      </c>
      <c r="N149" s="284">
        <f t="shared" si="135"/>
        <v>28.295769999999997</v>
      </c>
      <c r="O149" s="298">
        <f t="shared" ref="O149:O155" si="136">K149/J149*100</f>
        <v>10.344827586206899</v>
      </c>
      <c r="P149" s="589"/>
      <c r="Q149" s="69"/>
    </row>
    <row r="150" spans="1:17" ht="30" x14ac:dyDescent="0.25">
      <c r="A150" s="24">
        <v>1</v>
      </c>
      <c r="B150" s="24">
        <v>1</v>
      </c>
      <c r="C150" s="45" t="s">
        <v>68</v>
      </c>
      <c r="D150" s="298">
        <v>182</v>
      </c>
      <c r="E150" s="299">
        <f>ROUND(D150/12*$C$3,0)</f>
        <v>30</v>
      </c>
      <c r="F150" s="299">
        <v>0</v>
      </c>
      <c r="G150" s="298">
        <f t="shared" si="134"/>
        <v>0</v>
      </c>
      <c r="H150" s="284">
        <v>1169.3008599999998</v>
      </c>
      <c r="I150" s="284">
        <v>1169.3008599999998</v>
      </c>
      <c r="J150" s="602">
        <f>H150/12*$C$3+(I150-H150)/11*1</f>
        <v>194.88347666666664</v>
      </c>
      <c r="K150" s="284">
        <f t="shared" ref="K150:K154" si="137">N150-M150</f>
        <v>0</v>
      </c>
      <c r="L150" s="284">
        <f t="shared" si="106"/>
        <v>-194.88347666666664</v>
      </c>
      <c r="M150" s="284">
        <v>0</v>
      </c>
      <c r="N150" s="284">
        <v>0</v>
      </c>
      <c r="O150" s="298">
        <f t="shared" si="136"/>
        <v>0</v>
      </c>
      <c r="P150" s="589"/>
      <c r="Q150" s="69"/>
    </row>
    <row r="151" spans="1:17" ht="35.1" customHeight="1" x14ac:dyDescent="0.25">
      <c r="A151" s="24">
        <v>1</v>
      </c>
      <c r="B151" s="24">
        <v>1</v>
      </c>
      <c r="C151" s="45" t="s">
        <v>69</v>
      </c>
      <c r="D151" s="298">
        <v>108</v>
      </c>
      <c r="E151" s="299">
        <f>ROUND(D151/12*$C$3,0)</f>
        <v>18</v>
      </c>
      <c r="F151" s="298">
        <v>5</v>
      </c>
      <c r="G151" s="298">
        <f t="shared" si="134"/>
        <v>27.777777777777779</v>
      </c>
      <c r="H151" s="284">
        <v>693.87083999999993</v>
      </c>
      <c r="I151" s="284">
        <v>693.87083999999993</v>
      </c>
      <c r="J151" s="602">
        <f>H151/12*$C$3+(I151-H151)/11*1</f>
        <v>115.64513999999998</v>
      </c>
      <c r="K151" s="284">
        <f t="shared" si="137"/>
        <v>32.123649999999998</v>
      </c>
      <c r="L151" s="284">
        <f t="shared" si="106"/>
        <v>-83.521489999999986</v>
      </c>
      <c r="M151" s="284">
        <v>-3.8278799999999999</v>
      </c>
      <c r="N151" s="284">
        <v>28.295769999999997</v>
      </c>
      <c r="O151" s="298">
        <f t="shared" si="136"/>
        <v>27.777777777777779</v>
      </c>
      <c r="P151" s="589"/>
      <c r="Q151" s="69"/>
    </row>
    <row r="152" spans="1:17" ht="39.75" customHeight="1" x14ac:dyDescent="0.25">
      <c r="A152" s="24">
        <v>1</v>
      </c>
      <c r="B152" s="24">
        <v>1</v>
      </c>
      <c r="C152" s="110" t="s">
        <v>66</v>
      </c>
      <c r="D152" s="298">
        <f>SUM(D153:D154)</f>
        <v>21800</v>
      </c>
      <c r="E152" s="298">
        <f>SUM(E153:E154)</f>
        <v>3633</v>
      </c>
      <c r="F152" s="298">
        <f>SUM(F153:F154)</f>
        <v>3601</v>
      </c>
      <c r="G152" s="298">
        <f t="shared" si="134"/>
        <v>99.119185246352885</v>
      </c>
      <c r="H152" s="284">
        <f>SUM(H153:H154)</f>
        <v>47006.8</v>
      </c>
      <c r="I152" s="284">
        <f>SUM(I153:I154)</f>
        <v>47006.8</v>
      </c>
      <c r="J152" s="602">
        <f t="shared" ref="J152:N152" si="138">SUM(J153:J154)</f>
        <v>7834.4666666666662</v>
      </c>
      <c r="K152" s="284">
        <f t="shared" si="138"/>
        <v>6021.2619300000006</v>
      </c>
      <c r="L152" s="284">
        <f t="shared" si="138"/>
        <v>-1813.2047366666663</v>
      </c>
      <c r="M152" s="284">
        <f t="shared" si="138"/>
        <v>0</v>
      </c>
      <c r="N152" s="284">
        <f t="shared" si="138"/>
        <v>6021.2619300000006</v>
      </c>
      <c r="O152" s="298">
        <f t="shared" si="136"/>
        <v>76.856053975169559</v>
      </c>
      <c r="P152" s="589"/>
      <c r="Q152" s="69"/>
    </row>
    <row r="153" spans="1:17" ht="61.5" customHeight="1" x14ac:dyDescent="0.25">
      <c r="A153" s="24">
        <v>1</v>
      </c>
      <c r="B153" s="24">
        <v>1</v>
      </c>
      <c r="C153" s="45" t="s">
        <v>72</v>
      </c>
      <c r="D153" s="298">
        <v>13800</v>
      </c>
      <c r="E153" s="299">
        <f>ROUND(D153/12*$C$3,0)</f>
        <v>2300</v>
      </c>
      <c r="F153" s="299">
        <v>2316</v>
      </c>
      <c r="G153" s="298">
        <f t="shared" si="134"/>
        <v>100.69565217391305</v>
      </c>
      <c r="H153" s="284">
        <v>37674</v>
      </c>
      <c r="I153" s="284">
        <v>37674</v>
      </c>
      <c r="J153" s="602">
        <f>H153/12*$C$3+(I153-H153)/11*1</f>
        <v>6279</v>
      </c>
      <c r="K153" s="284">
        <f t="shared" si="137"/>
        <v>4364.7454899999993</v>
      </c>
      <c r="L153" s="284">
        <f t="shared" si="106"/>
        <v>-1914.2545100000007</v>
      </c>
      <c r="M153" s="284">
        <v>0</v>
      </c>
      <c r="N153" s="284">
        <v>4364.7454899999993</v>
      </c>
      <c r="O153" s="298">
        <f t="shared" si="136"/>
        <v>69.513385730211809</v>
      </c>
      <c r="P153" s="589"/>
      <c r="Q153" s="69"/>
    </row>
    <row r="154" spans="1:17" ht="45.75" thickBot="1" x14ac:dyDescent="0.3">
      <c r="A154" s="24">
        <v>1</v>
      </c>
      <c r="B154" s="24">
        <v>1</v>
      </c>
      <c r="C154" s="45" t="s">
        <v>63</v>
      </c>
      <c r="D154" s="298">
        <v>8000</v>
      </c>
      <c r="E154" s="299">
        <f>ROUND(D154/12*$C$3,0)</f>
        <v>1333</v>
      </c>
      <c r="F154" s="299">
        <v>1285</v>
      </c>
      <c r="G154" s="298">
        <f t="shared" si="134"/>
        <v>96.399099774943735</v>
      </c>
      <c r="H154" s="284">
        <v>9332.7999999999993</v>
      </c>
      <c r="I154" s="284">
        <v>9332.7999999999993</v>
      </c>
      <c r="J154" s="602">
        <f>H154/12*$C$3+(I154-H154)/11*1</f>
        <v>1555.4666666666665</v>
      </c>
      <c r="K154" s="284">
        <f t="shared" si="137"/>
        <v>1656.5164400000008</v>
      </c>
      <c r="L154" s="284">
        <f t="shared" si="106"/>
        <v>101.04977333333431</v>
      </c>
      <c r="M154" s="284">
        <v>0</v>
      </c>
      <c r="N154" s="284">
        <v>1656.5164400000008</v>
      </c>
      <c r="O154" s="298">
        <f t="shared" si="136"/>
        <v>106.49642808160473</v>
      </c>
      <c r="P154" s="589"/>
      <c r="Q154" s="69"/>
    </row>
    <row r="155" spans="1:17" ht="15.75" thickBot="1" x14ac:dyDescent="0.3">
      <c r="A155" s="24">
        <v>1</v>
      </c>
      <c r="B155" s="24">
        <v>1</v>
      </c>
      <c r="C155" s="169" t="s">
        <v>149</v>
      </c>
      <c r="D155" s="301"/>
      <c r="E155" s="301"/>
      <c r="F155" s="301"/>
      <c r="G155" s="340"/>
      <c r="H155" s="333">
        <f>H152+H149</f>
        <v>48869.971700000002</v>
      </c>
      <c r="I155" s="333">
        <f>I152+I149</f>
        <v>48869.971700000002</v>
      </c>
      <c r="J155" s="333">
        <f t="shared" ref="J155:N155" si="139">J152+J149</f>
        <v>8144.9952833333327</v>
      </c>
      <c r="K155" s="333">
        <f t="shared" si="139"/>
        <v>6053.3855800000001</v>
      </c>
      <c r="L155" s="333">
        <f t="shared" si="139"/>
        <v>-2091.6097033333331</v>
      </c>
      <c r="M155" s="333">
        <f t="shared" si="139"/>
        <v>-3.8278799999999999</v>
      </c>
      <c r="N155" s="333">
        <f t="shared" si="139"/>
        <v>6049.5577000000003</v>
      </c>
      <c r="O155" s="305">
        <f t="shared" si="136"/>
        <v>74.3203079857728</v>
      </c>
      <c r="P155" s="589"/>
      <c r="Q155" s="69"/>
    </row>
    <row r="156" spans="1:17" ht="15" customHeight="1" x14ac:dyDescent="0.25">
      <c r="A156" s="24">
        <v>1</v>
      </c>
      <c r="B156" s="24">
        <v>1</v>
      </c>
      <c r="C156" s="50"/>
      <c r="D156" s="288"/>
      <c r="E156" s="288"/>
      <c r="F156" s="288"/>
      <c r="G156" s="289"/>
      <c r="H156" s="341"/>
      <c r="I156" s="341"/>
      <c r="J156" s="341"/>
      <c r="K156" s="341"/>
      <c r="L156" s="341">
        <f t="shared" si="106"/>
        <v>0</v>
      </c>
      <c r="M156" s="341"/>
      <c r="N156" s="341"/>
      <c r="O156" s="342"/>
      <c r="P156" s="589"/>
      <c r="Q156" s="69"/>
    </row>
    <row r="157" spans="1:17" ht="29.25" x14ac:dyDescent="0.25">
      <c r="A157" s="24">
        <v>1</v>
      </c>
      <c r="B157" s="24">
        <v>1</v>
      </c>
      <c r="C157" s="622" t="s">
        <v>133</v>
      </c>
      <c r="D157" s="315"/>
      <c r="E157" s="315"/>
      <c r="F157" s="315"/>
      <c r="G157" s="315"/>
      <c r="H157" s="284"/>
      <c r="I157" s="284"/>
      <c r="J157" s="284"/>
      <c r="K157" s="284"/>
      <c r="L157" s="343">
        <f t="shared" si="106"/>
        <v>0</v>
      </c>
      <c r="M157" s="343"/>
      <c r="N157" s="343"/>
      <c r="O157" s="315"/>
      <c r="P157" s="589"/>
      <c r="Q157" s="69"/>
    </row>
    <row r="158" spans="1:17" ht="30" customHeight="1" x14ac:dyDescent="0.25">
      <c r="A158" s="24">
        <v>1</v>
      </c>
      <c r="B158" s="24">
        <v>1</v>
      </c>
      <c r="C158" s="131" t="s">
        <v>74</v>
      </c>
      <c r="D158" s="298">
        <f>SUM(D159:D162)</f>
        <v>7192</v>
      </c>
      <c r="E158" s="298">
        <f t="shared" ref="E158:F158" si="140">SUM(E159:E162)</f>
        <v>1199</v>
      </c>
      <c r="F158" s="298">
        <f t="shared" si="140"/>
        <v>898</v>
      </c>
      <c r="G158" s="298">
        <f t="shared" ref="G158:G167" si="141">F158/E158*100</f>
        <v>74.895746455379481</v>
      </c>
      <c r="H158" s="284">
        <f t="shared" ref="H158" si="142">SUM(H159:H162)</f>
        <v>18268.28066</v>
      </c>
      <c r="I158" s="284">
        <f t="shared" ref="I158" si="143">SUM(I159:I162)</f>
        <v>18268.28066</v>
      </c>
      <c r="J158" s="602">
        <f t="shared" ref="J158:L158" si="144">SUM(J159:J162)</f>
        <v>3044.7134433333331</v>
      </c>
      <c r="K158" s="284">
        <f t="shared" si="144"/>
        <v>2157.45912</v>
      </c>
      <c r="L158" s="284">
        <f t="shared" si="144"/>
        <v>-887.25432333333367</v>
      </c>
      <c r="M158" s="284">
        <f t="shared" ref="M158:N158" si="145">SUM(M159:M162)</f>
        <v>-15.29279</v>
      </c>
      <c r="N158" s="284">
        <f t="shared" si="145"/>
        <v>2142.16633</v>
      </c>
      <c r="O158" s="298">
        <f>K158/J158*100</f>
        <v>70.859184621263651</v>
      </c>
      <c r="P158" s="589"/>
      <c r="Q158" s="69"/>
    </row>
    <row r="159" spans="1:17" ht="27" customHeight="1" x14ac:dyDescent="0.25">
      <c r="A159" s="24">
        <v>1</v>
      </c>
      <c r="B159" s="24">
        <v>1</v>
      </c>
      <c r="C159" s="45" t="s">
        <v>43</v>
      </c>
      <c r="D159" s="298">
        <v>5500</v>
      </c>
      <c r="E159" s="604">
        <f t="shared" ref="E159" si="146">ROUND(D159/12*$C$3,0)</f>
        <v>917</v>
      </c>
      <c r="F159" s="298">
        <v>683</v>
      </c>
      <c r="G159" s="298">
        <f t="shared" si="141"/>
        <v>74.482006543075244</v>
      </c>
      <c r="H159" s="284">
        <v>15341.48</v>
      </c>
      <c r="I159" s="284">
        <v>15341.48</v>
      </c>
      <c r="J159" s="602">
        <f>H159/12*$C$3+(I159-H159)/11*1</f>
        <v>2556.9133333333334</v>
      </c>
      <c r="K159" s="284">
        <f t="shared" ref="K159:K167" si="147">N159-M159</f>
        <v>1797.8056299999998</v>
      </c>
      <c r="L159" s="284">
        <f t="shared" si="106"/>
        <v>-759.10770333333357</v>
      </c>
      <c r="M159" s="284">
        <v>-15.29279</v>
      </c>
      <c r="N159" s="284">
        <v>1782.5128399999999</v>
      </c>
      <c r="O159" s="298">
        <f>K159/J159*100</f>
        <v>70.311559119459133</v>
      </c>
      <c r="P159" s="589"/>
      <c r="Q159" s="69"/>
    </row>
    <row r="160" spans="1:17" ht="30" customHeight="1" x14ac:dyDescent="0.25">
      <c r="A160" s="24">
        <v>1</v>
      </c>
      <c r="B160" s="24">
        <v>1</v>
      </c>
      <c r="C160" s="45" t="s">
        <v>44</v>
      </c>
      <c r="D160" s="300">
        <v>1650</v>
      </c>
      <c r="E160" s="324">
        <f t="shared" ref="E160" si="148">ROUND(D160/12*$C$3,0)</f>
        <v>275</v>
      </c>
      <c r="F160" s="300">
        <v>215</v>
      </c>
      <c r="G160" s="300">
        <f t="shared" si="141"/>
        <v>78.181818181818187</v>
      </c>
      <c r="H160" s="284">
        <v>2656.962</v>
      </c>
      <c r="I160" s="284">
        <v>2656.962</v>
      </c>
      <c r="J160" s="602">
        <f>H160/12*$C$3+(I160-H160)/11*1</f>
        <v>442.827</v>
      </c>
      <c r="K160" s="284">
        <f t="shared" si="147"/>
        <v>359.65348999999998</v>
      </c>
      <c r="L160" s="284">
        <f t="shared" si="106"/>
        <v>-83.173510000000022</v>
      </c>
      <c r="M160" s="284">
        <v>0</v>
      </c>
      <c r="N160" s="284">
        <v>359.65348999999998</v>
      </c>
      <c r="O160" s="298">
        <f>K160/J160*100</f>
        <v>81.217606424179195</v>
      </c>
      <c r="P160" s="589"/>
      <c r="Q160" s="69"/>
    </row>
    <row r="161" spans="1:17" ht="30" customHeight="1" x14ac:dyDescent="0.25">
      <c r="B161" s="24">
        <v>1</v>
      </c>
      <c r="C161" s="45" t="s">
        <v>68</v>
      </c>
      <c r="D161" s="300"/>
      <c r="E161" s="324"/>
      <c r="F161" s="300"/>
      <c r="G161" s="330"/>
      <c r="H161" s="284"/>
      <c r="I161" s="284"/>
      <c r="J161" s="602">
        <f>H161/12*$C$3+(I161-H161)/11*1</f>
        <v>0</v>
      </c>
      <c r="K161" s="284">
        <f t="shared" si="147"/>
        <v>0</v>
      </c>
      <c r="L161" s="287">
        <f t="shared" si="106"/>
        <v>0</v>
      </c>
      <c r="M161" s="287"/>
      <c r="N161" s="287"/>
      <c r="O161" s="328"/>
      <c r="P161" s="589"/>
      <c r="Q161" s="69"/>
    </row>
    <row r="162" spans="1:17" ht="30" customHeight="1" x14ac:dyDescent="0.25">
      <c r="B162" s="24">
        <v>1</v>
      </c>
      <c r="C162" s="45" t="s">
        <v>69</v>
      </c>
      <c r="D162" s="300">
        <v>42</v>
      </c>
      <c r="E162" s="324">
        <f>ROUND(D162/12*$C$3,0)</f>
        <v>7</v>
      </c>
      <c r="F162" s="300"/>
      <c r="G162" s="330">
        <f t="shared" si="141"/>
        <v>0</v>
      </c>
      <c r="H162" s="284">
        <v>269.83865999999995</v>
      </c>
      <c r="I162" s="284">
        <v>269.83865999999995</v>
      </c>
      <c r="J162" s="602">
        <f>H162/12*$C$3+(I162-H162)/11*1</f>
        <v>44.973109999999991</v>
      </c>
      <c r="K162" s="284">
        <f t="shared" si="147"/>
        <v>0</v>
      </c>
      <c r="L162" s="284">
        <f t="shared" si="106"/>
        <v>-44.973109999999991</v>
      </c>
      <c r="M162" s="284"/>
      <c r="N162" s="284"/>
      <c r="O162" s="298">
        <f t="shared" ref="O162:O168" si="149">K162/J162*100</f>
        <v>0</v>
      </c>
      <c r="P162" s="589"/>
      <c r="Q162" s="69"/>
    </row>
    <row r="163" spans="1:17" ht="30" customHeight="1" x14ac:dyDescent="0.25">
      <c r="A163" s="24">
        <v>1</v>
      </c>
      <c r="B163" s="24">
        <v>1</v>
      </c>
      <c r="C163" s="131" t="s">
        <v>66</v>
      </c>
      <c r="D163" s="298">
        <f t="shared" ref="D163:E163" si="150">D164+D166+D167</f>
        <v>7200</v>
      </c>
      <c r="E163" s="298">
        <f t="shared" si="150"/>
        <v>1200</v>
      </c>
      <c r="F163" s="298">
        <f>F164+F166+F167</f>
        <v>805</v>
      </c>
      <c r="G163" s="330">
        <f t="shared" si="141"/>
        <v>67.083333333333329</v>
      </c>
      <c r="H163" s="284">
        <f t="shared" ref="H163:N163" si="151">H164+H166+H167</f>
        <v>13044.400000000001</v>
      </c>
      <c r="I163" s="284">
        <f t="shared" ref="I163" si="152">I164+I166+I167</f>
        <v>13044.400000000001</v>
      </c>
      <c r="J163" s="602">
        <f t="shared" si="151"/>
        <v>2174.0666666666666</v>
      </c>
      <c r="K163" s="284">
        <f t="shared" si="151"/>
        <v>1615.0740300000002</v>
      </c>
      <c r="L163" s="284">
        <f t="shared" si="151"/>
        <v>-558.99263666666661</v>
      </c>
      <c r="M163" s="284">
        <f t="shared" si="151"/>
        <v>0</v>
      </c>
      <c r="N163" s="287">
        <f t="shared" si="151"/>
        <v>1615.0740300000002</v>
      </c>
      <c r="O163" s="284">
        <f t="shared" si="149"/>
        <v>74.288155683665039</v>
      </c>
      <c r="P163" s="589"/>
      <c r="Q163" s="69"/>
    </row>
    <row r="164" spans="1:17" ht="30" customHeight="1" x14ac:dyDescent="0.25">
      <c r="A164" s="24">
        <v>1</v>
      </c>
      <c r="B164" s="24">
        <v>1</v>
      </c>
      <c r="C164" s="162" t="s">
        <v>62</v>
      </c>
      <c r="D164" s="298">
        <v>2200</v>
      </c>
      <c r="E164" s="604">
        <f t="shared" ref="E164" si="153">ROUND(D164/12*$C$3,0)</f>
        <v>367</v>
      </c>
      <c r="F164" s="327">
        <v>267</v>
      </c>
      <c r="G164" s="300">
        <f t="shared" si="141"/>
        <v>72.752043596730246</v>
      </c>
      <c r="H164" s="284">
        <v>2521.1999999999998</v>
      </c>
      <c r="I164" s="284">
        <v>2521.1999999999998</v>
      </c>
      <c r="J164" s="602">
        <f>H164/12*$C$3+(I164-H164)/11*1</f>
        <v>420.2</v>
      </c>
      <c r="K164" s="284">
        <f t="shared" si="147"/>
        <v>305.72791000000001</v>
      </c>
      <c r="L164" s="284">
        <f t="shared" si="106"/>
        <v>-114.47208999999998</v>
      </c>
      <c r="M164" s="287">
        <v>0</v>
      </c>
      <c r="N164" s="284">
        <v>305.72791000000001</v>
      </c>
      <c r="O164" s="343">
        <f t="shared" si="149"/>
        <v>72.757712993812476</v>
      </c>
      <c r="P164" s="589"/>
      <c r="Q164" s="69"/>
    </row>
    <row r="165" spans="1:17" ht="30" customHeight="1" x14ac:dyDescent="0.25">
      <c r="C165" s="621" t="s">
        <v>90</v>
      </c>
      <c r="D165" s="339"/>
      <c r="E165" s="299"/>
      <c r="F165" s="298">
        <v>0</v>
      </c>
      <c r="G165" s="300"/>
      <c r="H165" s="284"/>
      <c r="I165" s="284"/>
      <c r="J165" s="602"/>
      <c r="K165" s="284"/>
      <c r="L165" s="284"/>
      <c r="M165" s="284"/>
      <c r="N165" s="284">
        <v>0</v>
      </c>
      <c r="O165" s="343"/>
      <c r="P165" s="589"/>
      <c r="Q165" s="69"/>
    </row>
    <row r="166" spans="1:17" ht="66" customHeight="1" x14ac:dyDescent="0.25">
      <c r="B166" s="24">
        <v>1</v>
      </c>
      <c r="C166" s="45" t="s">
        <v>72</v>
      </c>
      <c r="D166" s="339">
        <v>3000</v>
      </c>
      <c r="E166" s="299">
        <f t="shared" ref="E166:E167" si="154">ROUND(D166/12*$C$3,0)</f>
        <v>500</v>
      </c>
      <c r="F166" s="298">
        <v>363</v>
      </c>
      <c r="G166" s="300">
        <f t="shared" si="141"/>
        <v>72.599999999999994</v>
      </c>
      <c r="H166" s="284">
        <v>8190</v>
      </c>
      <c r="I166" s="284">
        <v>8190</v>
      </c>
      <c r="J166" s="602">
        <f>H166/12*$C$3+(I166-H166)/11*1</f>
        <v>1365</v>
      </c>
      <c r="K166" s="284">
        <f t="shared" si="147"/>
        <v>1107.2252100000001</v>
      </c>
      <c r="L166" s="284">
        <f t="shared" si="106"/>
        <v>-257.77478999999994</v>
      </c>
      <c r="M166" s="284">
        <v>0</v>
      </c>
      <c r="N166" s="287">
        <v>1107.2252100000001</v>
      </c>
      <c r="O166" s="284">
        <f t="shared" si="149"/>
        <v>81.115400000000008</v>
      </c>
      <c r="P166" s="589"/>
      <c r="Q166" s="69"/>
    </row>
    <row r="167" spans="1:17" ht="58.5" customHeight="1" thickBot="1" x14ac:dyDescent="0.3">
      <c r="B167" s="24">
        <v>1</v>
      </c>
      <c r="C167" s="45" t="s">
        <v>63</v>
      </c>
      <c r="D167" s="327">
        <v>2000</v>
      </c>
      <c r="E167" s="299">
        <f t="shared" si="154"/>
        <v>333</v>
      </c>
      <c r="F167" s="327">
        <v>175</v>
      </c>
      <c r="G167" s="300">
        <f t="shared" si="141"/>
        <v>52.552552552552555</v>
      </c>
      <c r="H167" s="284">
        <v>2333.1999999999998</v>
      </c>
      <c r="I167" s="284">
        <v>2333.1999999999998</v>
      </c>
      <c r="J167" s="602">
        <f>H167/12*$C$3+(I167-H167)/11*1</f>
        <v>388.86666666666662</v>
      </c>
      <c r="K167" s="284">
        <f t="shared" si="147"/>
        <v>202.12090999999998</v>
      </c>
      <c r="L167" s="287">
        <f t="shared" si="106"/>
        <v>-186.74575666666664</v>
      </c>
      <c r="M167" s="287">
        <v>0</v>
      </c>
      <c r="N167" s="284">
        <v>202.12090999999998</v>
      </c>
      <c r="O167" s="284">
        <f t="shared" si="149"/>
        <v>51.976918395336881</v>
      </c>
      <c r="P167" s="589"/>
      <c r="Q167" s="69"/>
    </row>
    <row r="168" spans="1:17" ht="15.75" thickBot="1" x14ac:dyDescent="0.3">
      <c r="A168" s="24">
        <v>1</v>
      </c>
      <c r="B168" s="24">
        <v>1</v>
      </c>
      <c r="C168" s="171" t="s">
        <v>149</v>
      </c>
      <c r="D168" s="301"/>
      <c r="E168" s="301"/>
      <c r="F168" s="301"/>
      <c r="G168" s="302"/>
      <c r="H168" s="313">
        <f>H163+H158</f>
        <v>31312.680660000002</v>
      </c>
      <c r="I168" s="313">
        <f>I163+I158</f>
        <v>31312.680660000002</v>
      </c>
      <c r="J168" s="331">
        <f t="shared" ref="J168:N168" si="155">J163+J158</f>
        <v>5218.7801099999997</v>
      </c>
      <c r="K168" s="331">
        <f t="shared" si="155"/>
        <v>3772.5331500000002</v>
      </c>
      <c r="L168" s="331">
        <f t="shared" si="155"/>
        <v>-1446.2469600000004</v>
      </c>
      <c r="M168" s="331">
        <f t="shared" si="155"/>
        <v>-15.29279</v>
      </c>
      <c r="N168" s="304">
        <f t="shared" si="155"/>
        <v>3757.2403600000002</v>
      </c>
      <c r="O168" s="305">
        <f t="shared" si="149"/>
        <v>72.287643289879881</v>
      </c>
      <c r="P168" s="589"/>
      <c r="Q168" s="69"/>
    </row>
    <row r="169" spans="1:17" ht="15" customHeight="1" x14ac:dyDescent="0.25">
      <c r="A169" s="24">
        <v>1</v>
      </c>
      <c r="B169" s="24">
        <v>1</v>
      </c>
      <c r="C169" s="4"/>
      <c r="D169" s="294"/>
      <c r="E169" s="294"/>
      <c r="F169" s="294"/>
      <c r="G169" s="294"/>
      <c r="H169" s="387"/>
      <c r="I169" s="387"/>
      <c r="J169" s="295"/>
      <c r="K169" s="296"/>
      <c r="L169" s="296">
        <f t="shared" si="106"/>
        <v>0</v>
      </c>
      <c r="M169" s="296"/>
      <c r="N169" s="296"/>
      <c r="O169" s="294"/>
      <c r="P169" s="589"/>
      <c r="Q169" s="69"/>
    </row>
    <row r="170" spans="1:17" ht="29.25" customHeight="1" x14ac:dyDescent="0.25">
      <c r="A170" s="24">
        <v>1</v>
      </c>
      <c r="B170" s="24">
        <v>1</v>
      </c>
      <c r="C170" s="47" t="s">
        <v>105</v>
      </c>
      <c r="D170" s="281"/>
      <c r="E170" s="281"/>
      <c r="F170" s="281"/>
      <c r="G170" s="281"/>
      <c r="H170" s="283"/>
      <c r="I170" s="283"/>
      <c r="J170" s="283"/>
      <c r="K170" s="283"/>
      <c r="L170" s="283">
        <f t="shared" si="106"/>
        <v>0</v>
      </c>
      <c r="M170" s="283"/>
      <c r="N170" s="283"/>
      <c r="O170" s="281"/>
      <c r="P170" s="589"/>
      <c r="Q170" s="69"/>
    </row>
    <row r="171" spans="1:17" ht="26.25" customHeight="1" x14ac:dyDescent="0.25">
      <c r="A171" s="24">
        <v>1</v>
      </c>
      <c r="B171" s="24">
        <v>1</v>
      </c>
      <c r="C171" s="131" t="s">
        <v>74</v>
      </c>
      <c r="D171" s="298">
        <f>SUM(D172:D173)</f>
        <v>520</v>
      </c>
      <c r="E171" s="298">
        <f>SUM(E172:E173)</f>
        <v>87</v>
      </c>
      <c r="F171" s="298">
        <f>SUM(F172:F173)</f>
        <v>56</v>
      </c>
      <c r="G171" s="298">
        <f t="shared" ref="G171:G175" si="156">F171/E171*100</f>
        <v>64.367816091954026</v>
      </c>
      <c r="H171" s="284">
        <f>SUM(H172:H173)</f>
        <v>1308.9775999999999</v>
      </c>
      <c r="I171" s="284">
        <f>SUM(I172:I173)</f>
        <v>1308.9775999999999</v>
      </c>
      <c r="J171" s="602">
        <f t="shared" ref="J171:N171" si="157">SUM(J172:J173)</f>
        <v>218.16293333333331</v>
      </c>
      <c r="K171" s="284">
        <f t="shared" si="157"/>
        <v>115.34489000000001</v>
      </c>
      <c r="L171" s="284">
        <f t="shared" si="157"/>
        <v>-102.81804333333331</v>
      </c>
      <c r="M171" s="284">
        <f t="shared" si="157"/>
        <v>-1.7100199999999999</v>
      </c>
      <c r="N171" s="284">
        <f t="shared" si="157"/>
        <v>113.63487000000001</v>
      </c>
      <c r="O171" s="298">
        <f t="shared" ref="O171:O179" si="158">K171/J171*100</f>
        <v>52.870984194076364</v>
      </c>
      <c r="P171" s="589"/>
      <c r="Q171" s="69"/>
    </row>
    <row r="172" spans="1:17" ht="30.75" customHeight="1" x14ac:dyDescent="0.25">
      <c r="A172" s="24">
        <v>1</v>
      </c>
      <c r="B172" s="24">
        <v>1</v>
      </c>
      <c r="C172" s="45" t="s">
        <v>43</v>
      </c>
      <c r="D172" s="298">
        <v>400</v>
      </c>
      <c r="E172" s="604">
        <f t="shared" ref="E172" si="159">ROUND(D172/12*$C$3,0)</f>
        <v>67</v>
      </c>
      <c r="F172" s="298">
        <v>45</v>
      </c>
      <c r="G172" s="298">
        <f t="shared" si="156"/>
        <v>67.164179104477611</v>
      </c>
      <c r="H172" s="284">
        <v>1115.7439999999999</v>
      </c>
      <c r="I172" s="284">
        <v>1115.7439999999999</v>
      </c>
      <c r="J172" s="602">
        <f>H172/12*$C$3+(I172-H172)/11*1</f>
        <v>185.95733333333331</v>
      </c>
      <c r="K172" s="284">
        <f t="shared" ref="K172:K173" si="160">N172-M172</f>
        <v>97.352130000000002</v>
      </c>
      <c r="L172" s="284">
        <f t="shared" si="106"/>
        <v>-88.605203333333307</v>
      </c>
      <c r="M172" s="284">
        <v>-1.7100199999999999</v>
      </c>
      <c r="N172" s="284">
        <v>95.642110000000002</v>
      </c>
      <c r="O172" s="298">
        <f t="shared" si="158"/>
        <v>52.35186386841427</v>
      </c>
      <c r="P172" s="589"/>
      <c r="Q172" s="69"/>
    </row>
    <row r="173" spans="1:17" ht="33" customHeight="1" x14ac:dyDescent="0.25">
      <c r="A173" s="24">
        <v>1</v>
      </c>
      <c r="B173" s="24">
        <v>1</v>
      </c>
      <c r="C173" s="45" t="s">
        <v>44</v>
      </c>
      <c r="D173" s="298">
        <v>120</v>
      </c>
      <c r="E173" s="299">
        <f>ROUND(D173/12*$C$3,0)</f>
        <v>20</v>
      </c>
      <c r="F173" s="298">
        <v>11</v>
      </c>
      <c r="G173" s="300">
        <f t="shared" si="156"/>
        <v>55.000000000000007</v>
      </c>
      <c r="H173" s="284">
        <v>193.2336</v>
      </c>
      <c r="I173" s="284">
        <v>193.2336</v>
      </c>
      <c r="J173" s="602">
        <f>H173/12*$C$3+(I173-H173)/11*1</f>
        <v>32.205599999999997</v>
      </c>
      <c r="K173" s="284">
        <f t="shared" si="160"/>
        <v>17.992760000000001</v>
      </c>
      <c r="L173" s="284">
        <f t="shared" si="106"/>
        <v>-14.212839999999996</v>
      </c>
      <c r="M173" s="284">
        <v>0</v>
      </c>
      <c r="N173" s="284">
        <v>17.992760000000001</v>
      </c>
      <c r="O173" s="298">
        <f t="shared" si="158"/>
        <v>55.868420398936834</v>
      </c>
      <c r="P173" s="589"/>
      <c r="Q173" s="69"/>
    </row>
    <row r="174" spans="1:17" ht="30" x14ac:dyDescent="0.25">
      <c r="A174" s="24">
        <v>1</v>
      </c>
      <c r="B174" s="24">
        <v>1</v>
      </c>
      <c r="C174" s="131" t="s">
        <v>66</v>
      </c>
      <c r="D174" s="300">
        <f>D175+D177+D178</f>
        <v>270</v>
      </c>
      <c r="E174" s="300">
        <f t="shared" ref="E174:F174" si="161">E175+E177+E178</f>
        <v>45</v>
      </c>
      <c r="F174" s="300">
        <f t="shared" si="161"/>
        <v>62</v>
      </c>
      <c r="G174" s="300">
        <f t="shared" si="156"/>
        <v>137.77777777777777</v>
      </c>
      <c r="H174" s="284">
        <f t="shared" ref="H174:N174" si="162">H175+H177+H178</f>
        <v>444.78100000000006</v>
      </c>
      <c r="I174" s="284">
        <f t="shared" ref="I174" si="163">I175+I177+I178</f>
        <v>444.78100000000006</v>
      </c>
      <c r="J174" s="602">
        <f t="shared" si="162"/>
        <v>74.130166666666668</v>
      </c>
      <c r="K174" s="284">
        <f t="shared" si="162"/>
        <v>71.970550000000003</v>
      </c>
      <c r="L174" s="284">
        <f t="shared" si="162"/>
        <v>-2.1596166666666745</v>
      </c>
      <c r="M174" s="284">
        <f t="shared" si="162"/>
        <v>0</v>
      </c>
      <c r="N174" s="284">
        <f t="shared" si="162"/>
        <v>71.970550000000003</v>
      </c>
      <c r="O174" s="298">
        <f t="shared" si="158"/>
        <v>97.08672357857013</v>
      </c>
      <c r="P174" s="589"/>
      <c r="Q174" s="69"/>
    </row>
    <row r="175" spans="1:17" ht="33" customHeight="1" x14ac:dyDescent="0.25">
      <c r="A175" s="24">
        <v>1</v>
      </c>
      <c r="B175" s="24">
        <v>1</v>
      </c>
      <c r="C175" s="162" t="s">
        <v>62</v>
      </c>
      <c r="D175" s="300">
        <v>150</v>
      </c>
      <c r="E175" s="606">
        <f t="shared" ref="E175:E178" si="164">ROUND(D175/12*$C$3,0)</f>
        <v>25</v>
      </c>
      <c r="F175" s="330">
        <v>62</v>
      </c>
      <c r="G175" s="300">
        <f t="shared" si="156"/>
        <v>248</v>
      </c>
      <c r="H175" s="284">
        <v>171.9</v>
      </c>
      <c r="I175" s="284">
        <v>171.9</v>
      </c>
      <c r="J175" s="602">
        <f>H175/12*$C$3+(I175-H175)/11*1</f>
        <v>28.650000000000002</v>
      </c>
      <c r="K175" s="284">
        <f t="shared" ref="K175:K178" si="165">N175-M175</f>
        <v>71.970550000000003</v>
      </c>
      <c r="L175" s="285">
        <f t="shared" si="106"/>
        <v>43.320549999999997</v>
      </c>
      <c r="M175" s="285">
        <v>0</v>
      </c>
      <c r="N175" s="285">
        <v>71.970550000000003</v>
      </c>
      <c r="O175" s="300">
        <f t="shared" si="158"/>
        <v>251.20610820244326</v>
      </c>
      <c r="P175" s="589"/>
      <c r="Q175" s="69"/>
    </row>
    <row r="176" spans="1:17" ht="33" customHeight="1" x14ac:dyDescent="0.25">
      <c r="C176" s="621" t="s">
        <v>90</v>
      </c>
      <c r="D176" s="300"/>
      <c r="E176" s="606"/>
      <c r="F176" s="330"/>
      <c r="G176" s="300"/>
      <c r="H176" s="284"/>
      <c r="I176" s="284"/>
      <c r="J176" s="602"/>
      <c r="K176" s="284"/>
      <c r="L176" s="285"/>
      <c r="M176" s="285"/>
      <c r="N176" s="285"/>
      <c r="O176" s="300"/>
      <c r="P176" s="589"/>
      <c r="Q176" s="69"/>
    </row>
    <row r="177" spans="1:17" ht="58.5" customHeight="1" x14ac:dyDescent="0.25">
      <c r="C177" s="45" t="s">
        <v>72</v>
      </c>
      <c r="D177" s="300">
        <v>85</v>
      </c>
      <c r="E177" s="606">
        <f t="shared" si="164"/>
        <v>14</v>
      </c>
      <c r="F177" s="330"/>
      <c r="G177" s="300"/>
      <c r="H177" s="284">
        <v>232.05</v>
      </c>
      <c r="I177" s="284">
        <v>232.05</v>
      </c>
      <c r="J177" s="602">
        <f>H177/12*$C$3+(I177-H177)/11*1</f>
        <v>38.675000000000004</v>
      </c>
      <c r="K177" s="284">
        <f t="shared" si="165"/>
        <v>0</v>
      </c>
      <c r="L177" s="285">
        <f t="shared" si="106"/>
        <v>-38.675000000000004</v>
      </c>
      <c r="M177" s="285"/>
      <c r="N177" s="285"/>
      <c r="O177" s="300">
        <f t="shared" si="158"/>
        <v>0</v>
      </c>
      <c r="P177" s="589"/>
      <c r="Q177" s="69"/>
    </row>
    <row r="178" spans="1:17" ht="51" customHeight="1" thickBot="1" x14ac:dyDescent="0.3">
      <c r="C178" s="45" t="s">
        <v>63</v>
      </c>
      <c r="D178" s="300">
        <v>35</v>
      </c>
      <c r="E178" s="606">
        <f t="shared" si="164"/>
        <v>6</v>
      </c>
      <c r="F178" s="330"/>
      <c r="G178" s="300"/>
      <c r="H178" s="284">
        <v>40.831000000000003</v>
      </c>
      <c r="I178" s="284">
        <v>40.831000000000003</v>
      </c>
      <c r="J178" s="602">
        <f>H178/12*$C$3+(I178-H178)/11*1</f>
        <v>6.8051666666666675</v>
      </c>
      <c r="K178" s="284">
        <f t="shared" si="165"/>
        <v>0</v>
      </c>
      <c r="L178" s="285">
        <f t="shared" si="106"/>
        <v>-6.8051666666666675</v>
      </c>
      <c r="M178" s="285"/>
      <c r="N178" s="285"/>
      <c r="O178" s="300">
        <f t="shared" si="158"/>
        <v>0</v>
      </c>
      <c r="P178" s="589"/>
      <c r="Q178" s="69"/>
    </row>
    <row r="179" spans="1:17" ht="15.75" thickBot="1" x14ac:dyDescent="0.3">
      <c r="A179" s="24">
        <v>1</v>
      </c>
      <c r="B179" s="24">
        <v>1</v>
      </c>
      <c r="C179" s="78" t="s">
        <v>149</v>
      </c>
      <c r="D179" s="305"/>
      <c r="E179" s="305"/>
      <c r="F179" s="305"/>
      <c r="G179" s="302"/>
      <c r="H179" s="331">
        <f>H174+H171</f>
        <v>1753.7586000000001</v>
      </c>
      <c r="I179" s="331">
        <f t="shared" ref="I179:N179" si="166">I174+I171</f>
        <v>1753.7586000000001</v>
      </c>
      <c r="J179" s="331">
        <f t="shared" si="166"/>
        <v>292.29309999999998</v>
      </c>
      <c r="K179" s="331">
        <f t="shared" si="166"/>
        <v>187.31544000000002</v>
      </c>
      <c r="L179" s="331">
        <f t="shared" si="166"/>
        <v>-104.97765999999999</v>
      </c>
      <c r="M179" s="331">
        <f t="shared" si="166"/>
        <v>-1.7100199999999999</v>
      </c>
      <c r="N179" s="331">
        <f t="shared" si="166"/>
        <v>185.60542000000001</v>
      </c>
      <c r="O179" s="305">
        <f t="shared" si="158"/>
        <v>64.084797075264532</v>
      </c>
      <c r="P179" s="589"/>
      <c r="Q179" s="69"/>
    </row>
    <row r="180" spans="1:17" ht="15" customHeight="1" x14ac:dyDescent="0.25">
      <c r="A180" s="24">
        <v>1</v>
      </c>
      <c r="B180" s="24">
        <v>1</v>
      </c>
      <c r="C180" s="50"/>
      <c r="D180" s="288"/>
      <c r="E180" s="288"/>
      <c r="F180" s="288"/>
      <c r="G180" s="289"/>
      <c r="H180" s="290"/>
      <c r="I180" s="290"/>
      <c r="J180" s="290"/>
      <c r="K180" s="290"/>
      <c r="L180" s="290">
        <f t="shared" ref="L180:L226" si="167">K180-J180</f>
        <v>0</v>
      </c>
      <c r="M180" s="290"/>
      <c r="N180" s="290"/>
      <c r="O180" s="288"/>
      <c r="P180" s="589"/>
      <c r="Q180" s="69"/>
    </row>
    <row r="181" spans="1:17" ht="29.25" customHeight="1" x14ac:dyDescent="0.25">
      <c r="A181" s="24">
        <v>1</v>
      </c>
      <c r="B181" s="24">
        <v>1</v>
      </c>
      <c r="C181" s="47" t="s">
        <v>134</v>
      </c>
      <c r="D181" s="281"/>
      <c r="E181" s="281"/>
      <c r="F181" s="281"/>
      <c r="G181" s="281"/>
      <c r="H181" s="283"/>
      <c r="I181" s="283"/>
      <c r="J181" s="283"/>
      <c r="K181" s="283"/>
      <c r="L181" s="283">
        <f t="shared" si="167"/>
        <v>0</v>
      </c>
      <c r="M181" s="283"/>
      <c r="N181" s="283"/>
      <c r="O181" s="281"/>
      <c r="P181" s="589"/>
      <c r="Q181" s="69"/>
    </row>
    <row r="182" spans="1:17" ht="30" x14ac:dyDescent="0.25">
      <c r="A182" s="24">
        <v>1</v>
      </c>
      <c r="B182" s="24">
        <v>1</v>
      </c>
      <c r="C182" s="131" t="s">
        <v>74</v>
      </c>
      <c r="D182" s="298">
        <f>SUM(D183:D184)</f>
        <v>1625</v>
      </c>
      <c r="E182" s="298">
        <f>SUM(E183:E184)</f>
        <v>271</v>
      </c>
      <c r="F182" s="298">
        <f>SUM(F183:F184)</f>
        <v>264</v>
      </c>
      <c r="G182" s="298">
        <f t="shared" ref="G182:G186" si="168">F182/E182*100</f>
        <v>97.416974169741692</v>
      </c>
      <c r="H182" s="283">
        <f>SUM(H183:H184)</f>
        <v>4090.5549999999998</v>
      </c>
      <c r="I182" s="283">
        <f>SUM(I183:I184)</f>
        <v>4090.5549999999998</v>
      </c>
      <c r="J182" s="601">
        <f t="shared" ref="J182:N182" si="169">SUM(J183:J184)</f>
        <v>681.75916666666672</v>
      </c>
      <c r="K182" s="283">
        <f t="shared" si="169"/>
        <v>632.47143000000005</v>
      </c>
      <c r="L182" s="283">
        <f t="shared" si="169"/>
        <v>-49.28773666666666</v>
      </c>
      <c r="M182" s="283">
        <f t="shared" si="169"/>
        <v>0</v>
      </c>
      <c r="N182" s="283">
        <f t="shared" si="169"/>
        <v>632.47143000000005</v>
      </c>
      <c r="O182" s="298">
        <f t="shared" ref="O182:O188" si="170">K182/J182*100</f>
        <v>92.770506202703558</v>
      </c>
      <c r="P182" s="589"/>
      <c r="Q182" s="69"/>
    </row>
    <row r="183" spans="1:17" ht="30" x14ac:dyDescent="0.25">
      <c r="A183" s="24">
        <v>1</v>
      </c>
      <c r="B183" s="24">
        <v>1</v>
      </c>
      <c r="C183" s="45" t="s">
        <v>43</v>
      </c>
      <c r="D183" s="298">
        <v>1250</v>
      </c>
      <c r="E183" s="604">
        <f t="shared" ref="E183" si="171">ROUND(D183/12*$C$3,0)</f>
        <v>208</v>
      </c>
      <c r="F183" s="298">
        <v>215</v>
      </c>
      <c r="G183" s="298">
        <f t="shared" si="168"/>
        <v>103.36538461538463</v>
      </c>
      <c r="H183" s="283">
        <v>3486.7</v>
      </c>
      <c r="I183" s="283">
        <v>3486.7</v>
      </c>
      <c r="J183" s="601">
        <f>H183/12*$C$3+(I183-H183)/11*1</f>
        <v>581.11666666666667</v>
      </c>
      <c r="K183" s="284">
        <f t="shared" ref="K183:K184" si="172">N183-M183</f>
        <v>545.03692000000001</v>
      </c>
      <c r="L183" s="283">
        <f t="shared" si="167"/>
        <v>-36.079746666666665</v>
      </c>
      <c r="M183" s="283">
        <v>0</v>
      </c>
      <c r="N183" s="283">
        <v>545.03692000000001</v>
      </c>
      <c r="O183" s="298">
        <f t="shared" si="170"/>
        <v>93.791307540080879</v>
      </c>
      <c r="P183" s="589"/>
      <c r="Q183" s="69"/>
    </row>
    <row r="184" spans="1:17" ht="30" x14ac:dyDescent="0.25">
      <c r="A184" s="24">
        <v>1</v>
      </c>
      <c r="B184" s="24">
        <v>1</v>
      </c>
      <c r="C184" s="45" t="s">
        <v>44</v>
      </c>
      <c r="D184" s="298">
        <v>375</v>
      </c>
      <c r="E184" s="299">
        <f>ROUND(D184/12*$C$3,0)</f>
        <v>63</v>
      </c>
      <c r="F184" s="298">
        <v>49</v>
      </c>
      <c r="G184" s="298">
        <f t="shared" si="168"/>
        <v>77.777777777777786</v>
      </c>
      <c r="H184" s="334">
        <v>603.85500000000002</v>
      </c>
      <c r="I184" s="334">
        <v>603.85500000000002</v>
      </c>
      <c r="J184" s="601">
        <f>H184/12*$C$3+(I184-H184)/11*1</f>
        <v>100.6425</v>
      </c>
      <c r="K184" s="284">
        <f t="shared" si="172"/>
        <v>87.434510000000003</v>
      </c>
      <c r="L184" s="334">
        <f t="shared" si="167"/>
        <v>-13.207989999999995</v>
      </c>
      <c r="M184" s="334">
        <v>0</v>
      </c>
      <c r="N184" s="334">
        <v>87.434510000000003</v>
      </c>
      <c r="O184" s="298">
        <f t="shared" si="170"/>
        <v>86.876329582432874</v>
      </c>
      <c r="P184" s="589"/>
      <c r="Q184" s="69"/>
    </row>
    <row r="185" spans="1:17" ht="30" x14ac:dyDescent="0.25">
      <c r="A185" s="24">
        <v>1</v>
      </c>
      <c r="B185" s="24">
        <v>1</v>
      </c>
      <c r="C185" s="131" t="s">
        <v>66</v>
      </c>
      <c r="D185" s="300">
        <f>SUM(D186)</f>
        <v>100</v>
      </c>
      <c r="E185" s="300">
        <f t="shared" ref="E185:N185" si="173">SUM(E186)</f>
        <v>17</v>
      </c>
      <c r="F185" s="300">
        <f t="shared" si="173"/>
        <v>8</v>
      </c>
      <c r="G185" s="298">
        <f t="shared" si="168"/>
        <v>47.058823529411761</v>
      </c>
      <c r="H185" s="334">
        <f t="shared" ref="H185:I185" si="174">SUM(H186)</f>
        <v>114.6</v>
      </c>
      <c r="I185" s="334">
        <f t="shared" si="174"/>
        <v>114.6</v>
      </c>
      <c r="J185" s="610">
        <f t="shared" si="173"/>
        <v>19.099999999999998</v>
      </c>
      <c r="K185" s="334">
        <f t="shared" si="173"/>
        <v>9.6763999999999992</v>
      </c>
      <c r="L185" s="334">
        <f t="shared" si="173"/>
        <v>-9.4235999999999986</v>
      </c>
      <c r="M185" s="334">
        <f t="shared" si="173"/>
        <v>0</v>
      </c>
      <c r="N185" s="334">
        <f t="shared" si="173"/>
        <v>9.6763999999999992</v>
      </c>
      <c r="O185" s="334">
        <f t="shared" si="170"/>
        <v>50.661780104712037</v>
      </c>
      <c r="P185" s="589"/>
      <c r="Q185" s="69"/>
    </row>
    <row r="186" spans="1:17" ht="30" x14ac:dyDescent="0.25">
      <c r="A186" s="24">
        <v>1</v>
      </c>
      <c r="B186" s="24">
        <v>1</v>
      </c>
      <c r="C186" s="162" t="s">
        <v>62</v>
      </c>
      <c r="D186" s="300">
        <v>100</v>
      </c>
      <c r="E186" s="606">
        <f t="shared" ref="E186" si="175">ROUND(D186/12*$C$3,0)</f>
        <v>17</v>
      </c>
      <c r="F186" s="300">
        <v>8</v>
      </c>
      <c r="G186" s="300">
        <f t="shared" si="168"/>
        <v>47.058823529411761</v>
      </c>
      <c r="H186" s="334">
        <v>114.6</v>
      </c>
      <c r="I186" s="334">
        <v>114.6</v>
      </c>
      <c r="J186" s="610">
        <f>H186/12*$C$3+(I186-H186)/11*1</f>
        <v>19.099999999999998</v>
      </c>
      <c r="K186" s="284">
        <f t="shared" ref="K186" si="176">N186-M186</f>
        <v>9.6763999999999992</v>
      </c>
      <c r="L186" s="334">
        <f t="shared" si="167"/>
        <v>-9.4235999999999986</v>
      </c>
      <c r="M186" s="334">
        <v>0</v>
      </c>
      <c r="N186" s="334">
        <v>9.6763999999999992</v>
      </c>
      <c r="O186" s="334">
        <f t="shared" si="170"/>
        <v>50.661780104712037</v>
      </c>
      <c r="P186" s="589"/>
      <c r="Q186" s="69"/>
    </row>
    <row r="187" spans="1:17" ht="45.75" thickBot="1" x14ac:dyDescent="0.3">
      <c r="C187" s="621" t="s">
        <v>90</v>
      </c>
      <c r="D187" s="300"/>
      <c r="E187" s="606"/>
      <c r="F187" s="300"/>
      <c r="G187" s="300"/>
      <c r="H187" s="334"/>
      <c r="I187" s="334"/>
      <c r="J187" s="610"/>
      <c r="K187" s="284"/>
      <c r="L187" s="334"/>
      <c r="M187" s="334"/>
      <c r="N187" s="334"/>
      <c r="O187" s="334"/>
      <c r="P187" s="589"/>
      <c r="Q187" s="69"/>
    </row>
    <row r="188" spans="1:17" ht="15.75" thickBot="1" x14ac:dyDescent="0.3">
      <c r="A188" s="24">
        <v>1</v>
      </c>
      <c r="B188" s="24">
        <v>1</v>
      </c>
      <c r="C188" s="78" t="s">
        <v>149</v>
      </c>
      <c r="D188" s="305"/>
      <c r="E188" s="305"/>
      <c r="F188" s="305"/>
      <c r="G188" s="302"/>
      <c r="H188" s="331">
        <f>H182+H185</f>
        <v>4205.1549999999997</v>
      </c>
      <c r="I188" s="331">
        <f>I182+I185</f>
        <v>4205.1549999999997</v>
      </c>
      <c r="J188" s="331">
        <f t="shared" ref="J188:N188" si="177">J182+J185</f>
        <v>700.85916666666674</v>
      </c>
      <c r="K188" s="331">
        <f t="shared" si="177"/>
        <v>642.14783</v>
      </c>
      <c r="L188" s="331">
        <f t="shared" si="177"/>
        <v>-58.711336666666661</v>
      </c>
      <c r="M188" s="331">
        <f t="shared" si="177"/>
        <v>0</v>
      </c>
      <c r="N188" s="331">
        <f t="shared" si="177"/>
        <v>642.14783</v>
      </c>
      <c r="O188" s="305">
        <f t="shared" si="170"/>
        <v>91.622948024508005</v>
      </c>
      <c r="P188" s="589"/>
      <c r="Q188" s="69"/>
    </row>
    <row r="189" spans="1:17" ht="15" customHeight="1" x14ac:dyDescent="0.25">
      <c r="A189" s="24">
        <v>1</v>
      </c>
      <c r="B189" s="24">
        <v>1</v>
      </c>
      <c r="C189" s="53"/>
      <c r="D189" s="319"/>
      <c r="E189" s="319"/>
      <c r="F189" s="319"/>
      <c r="G189" s="315"/>
      <c r="H189" s="338"/>
      <c r="I189" s="338"/>
      <c r="J189" s="338"/>
      <c r="K189" s="338"/>
      <c r="L189" s="338">
        <f t="shared" si="167"/>
        <v>0</v>
      </c>
      <c r="M189" s="338"/>
      <c r="N189" s="338"/>
      <c r="O189" s="339"/>
      <c r="P189" s="589"/>
      <c r="Q189" s="69"/>
    </row>
    <row r="190" spans="1:17" ht="38.25" customHeight="1" x14ac:dyDescent="0.25">
      <c r="A190" s="24">
        <v>1</v>
      </c>
      <c r="B190" s="24">
        <v>1</v>
      </c>
      <c r="C190" s="108" t="s">
        <v>106</v>
      </c>
      <c r="D190" s="298"/>
      <c r="E190" s="298"/>
      <c r="F190" s="298"/>
      <c r="G190" s="298"/>
      <c r="H190" s="297"/>
      <c r="I190" s="297"/>
      <c r="J190" s="297"/>
      <c r="K190" s="297"/>
      <c r="L190" s="297">
        <f t="shared" si="167"/>
        <v>0</v>
      </c>
      <c r="M190" s="297"/>
      <c r="N190" s="297"/>
      <c r="O190" s="298"/>
      <c r="P190" s="589"/>
      <c r="Q190" s="69"/>
    </row>
    <row r="191" spans="1:17" ht="30" x14ac:dyDescent="0.25">
      <c r="A191" s="24">
        <v>1</v>
      </c>
      <c r="B191" s="24">
        <v>1</v>
      </c>
      <c r="C191" s="131" t="s">
        <v>74</v>
      </c>
      <c r="D191" s="298">
        <f>SUM(D192:D193)</f>
        <v>1040</v>
      </c>
      <c r="E191" s="298">
        <f>SUM(E192:E193)</f>
        <v>173</v>
      </c>
      <c r="F191" s="298">
        <f>SUM(F192:F193)</f>
        <v>89</v>
      </c>
      <c r="G191" s="298">
        <f t="shared" ref="G191:G195" si="178">F191/E191*100</f>
        <v>51.445086705202314</v>
      </c>
      <c r="H191" s="284">
        <f>SUM(H192:H193)</f>
        <v>2617.9551999999999</v>
      </c>
      <c r="I191" s="284">
        <f>SUM(I192:I193)</f>
        <v>2617.9551999999999</v>
      </c>
      <c r="J191" s="602">
        <f t="shared" ref="J191:N191" si="179">SUM(J192:J193)</f>
        <v>436.32586666666663</v>
      </c>
      <c r="K191" s="284">
        <f t="shared" si="179"/>
        <v>227.71940000000001</v>
      </c>
      <c r="L191" s="284">
        <f t="shared" si="179"/>
        <v>-208.60646666666662</v>
      </c>
      <c r="M191" s="284">
        <f t="shared" si="179"/>
        <v>0</v>
      </c>
      <c r="N191" s="284">
        <f t="shared" si="179"/>
        <v>227.71940000000001</v>
      </c>
      <c r="O191" s="298">
        <f t="shared" ref="O191:O197" si="180">K191/J191*100</f>
        <v>52.190213186230238</v>
      </c>
      <c r="P191" s="589"/>
      <c r="Q191" s="69"/>
    </row>
    <row r="192" spans="1:17" ht="30" x14ac:dyDescent="0.25">
      <c r="A192" s="24">
        <v>1</v>
      </c>
      <c r="B192" s="24">
        <v>1</v>
      </c>
      <c r="C192" s="45" t="s">
        <v>43</v>
      </c>
      <c r="D192" s="298">
        <v>800</v>
      </c>
      <c r="E192" s="604">
        <f t="shared" ref="E192" si="181">ROUND(D192/12*$C$3,0)</f>
        <v>133</v>
      </c>
      <c r="F192" s="298">
        <v>85</v>
      </c>
      <c r="G192" s="298">
        <f t="shared" si="178"/>
        <v>63.909774436090231</v>
      </c>
      <c r="H192" s="284">
        <v>2231.4879999999998</v>
      </c>
      <c r="I192" s="284">
        <v>2231.4879999999998</v>
      </c>
      <c r="J192" s="602">
        <f>H192/12*$C$3+(I192-H192)/11*1</f>
        <v>371.91466666666662</v>
      </c>
      <c r="K192" s="284">
        <f t="shared" ref="K192:K195" si="182">N192-M192</f>
        <v>222.60952</v>
      </c>
      <c r="L192" s="284">
        <f t="shared" si="167"/>
        <v>-149.30514666666662</v>
      </c>
      <c r="M192" s="284">
        <v>0</v>
      </c>
      <c r="N192" s="284">
        <v>222.60952</v>
      </c>
      <c r="O192" s="298">
        <f t="shared" si="180"/>
        <v>59.854998996185515</v>
      </c>
      <c r="P192" s="589"/>
      <c r="Q192" s="69"/>
    </row>
    <row r="193" spans="1:18" ht="30" x14ac:dyDescent="0.25">
      <c r="A193" s="24">
        <v>1</v>
      </c>
      <c r="B193" s="24">
        <v>1</v>
      </c>
      <c r="C193" s="45" t="s">
        <v>44</v>
      </c>
      <c r="D193" s="298">
        <v>240</v>
      </c>
      <c r="E193" s="299">
        <f>ROUND(D193/12*$C$3,0)</f>
        <v>40</v>
      </c>
      <c r="F193" s="298">
        <v>4</v>
      </c>
      <c r="G193" s="298">
        <f t="shared" si="178"/>
        <v>10</v>
      </c>
      <c r="H193" s="284">
        <v>386.46719999999999</v>
      </c>
      <c r="I193" s="284">
        <v>386.46719999999999</v>
      </c>
      <c r="J193" s="602">
        <f>H193/12*$C$3+(I193-H193)/11*1</f>
        <v>64.411199999999994</v>
      </c>
      <c r="K193" s="284">
        <f t="shared" si="182"/>
        <v>5.1098800000000004</v>
      </c>
      <c r="L193" s="284">
        <f t="shared" si="167"/>
        <v>-59.30131999999999</v>
      </c>
      <c r="M193" s="284">
        <v>0</v>
      </c>
      <c r="N193" s="284">
        <v>5.1098800000000004</v>
      </c>
      <c r="O193" s="298">
        <f t="shared" si="180"/>
        <v>7.9332165834513262</v>
      </c>
      <c r="P193" s="589"/>
      <c r="Q193" s="69"/>
    </row>
    <row r="194" spans="1:18" ht="30" x14ac:dyDescent="0.25">
      <c r="A194" s="24">
        <v>1</v>
      </c>
      <c r="B194" s="24">
        <v>1</v>
      </c>
      <c r="C194" s="131" t="s">
        <v>66</v>
      </c>
      <c r="D194" s="300">
        <f>SUM(D195)</f>
        <v>1000</v>
      </c>
      <c r="E194" s="300">
        <f t="shared" ref="E194:N194" si="183">SUM(E195)</f>
        <v>167</v>
      </c>
      <c r="F194" s="300">
        <f t="shared" si="183"/>
        <v>175</v>
      </c>
      <c r="G194" s="298">
        <f t="shared" si="178"/>
        <v>104.79041916167664</v>
      </c>
      <c r="H194" s="284">
        <f t="shared" ref="H194:I194" si="184">SUM(H195)</f>
        <v>1146</v>
      </c>
      <c r="I194" s="284">
        <f t="shared" si="184"/>
        <v>1146</v>
      </c>
      <c r="J194" s="602">
        <f t="shared" si="183"/>
        <v>191</v>
      </c>
      <c r="K194" s="284">
        <f t="shared" si="183"/>
        <v>213.89700999999997</v>
      </c>
      <c r="L194" s="284">
        <f t="shared" si="183"/>
        <v>22.897009999999966</v>
      </c>
      <c r="M194" s="284">
        <f t="shared" si="183"/>
        <v>0</v>
      </c>
      <c r="N194" s="284">
        <f t="shared" si="183"/>
        <v>213.89700999999997</v>
      </c>
      <c r="O194" s="298">
        <f t="shared" si="180"/>
        <v>111.98796335078531</v>
      </c>
      <c r="P194" s="589"/>
      <c r="Q194" s="69"/>
    </row>
    <row r="195" spans="1:18" ht="30" x14ac:dyDescent="0.25">
      <c r="A195" s="24">
        <v>1</v>
      </c>
      <c r="B195" s="24">
        <v>1</v>
      </c>
      <c r="C195" s="162" t="s">
        <v>62</v>
      </c>
      <c r="D195" s="300">
        <v>1000</v>
      </c>
      <c r="E195" s="606">
        <f t="shared" ref="E195" si="185">ROUND(D195/12*$C$3,0)</f>
        <v>167</v>
      </c>
      <c r="F195" s="300">
        <v>175</v>
      </c>
      <c r="G195" s="300">
        <f t="shared" si="178"/>
        <v>104.79041916167664</v>
      </c>
      <c r="H195" s="284">
        <v>1146</v>
      </c>
      <c r="I195" s="284">
        <v>1146</v>
      </c>
      <c r="J195" s="602">
        <f>H195/12*$C$3+(I195-H195)/11*1</f>
        <v>191</v>
      </c>
      <c r="K195" s="284">
        <f t="shared" si="182"/>
        <v>213.89700999999997</v>
      </c>
      <c r="L195" s="284">
        <f t="shared" si="167"/>
        <v>22.897009999999966</v>
      </c>
      <c r="M195" s="284">
        <v>0</v>
      </c>
      <c r="N195" s="284">
        <v>213.89700999999997</v>
      </c>
      <c r="O195" s="284">
        <f t="shared" si="180"/>
        <v>111.98796335078531</v>
      </c>
      <c r="P195" s="589"/>
      <c r="Q195" s="69"/>
    </row>
    <row r="196" spans="1:18" ht="32.25" customHeight="1" thickBot="1" x14ac:dyDescent="0.3">
      <c r="C196" s="621" t="s">
        <v>90</v>
      </c>
      <c r="D196" s="300"/>
      <c r="E196" s="606"/>
      <c r="F196" s="300"/>
      <c r="G196" s="300"/>
      <c r="H196" s="284"/>
      <c r="I196" s="284"/>
      <c r="J196" s="602"/>
      <c r="K196" s="284"/>
      <c r="L196" s="284"/>
      <c r="M196" s="284"/>
      <c r="N196" s="287"/>
      <c r="O196" s="328"/>
      <c r="P196" s="589"/>
      <c r="Q196" s="69"/>
    </row>
    <row r="197" spans="1:18" ht="15.75" thickBot="1" x14ac:dyDescent="0.3">
      <c r="A197" s="24">
        <v>1</v>
      </c>
      <c r="B197" s="24">
        <v>1</v>
      </c>
      <c r="C197" s="165" t="s">
        <v>149</v>
      </c>
      <c r="D197" s="345"/>
      <c r="E197" s="345"/>
      <c r="F197" s="345"/>
      <c r="G197" s="346"/>
      <c r="H197" s="347">
        <f>H191+H194</f>
        <v>3763.9551999999999</v>
      </c>
      <c r="I197" s="347">
        <f>I191+I194</f>
        <v>3763.9551999999999</v>
      </c>
      <c r="J197" s="347">
        <f t="shared" ref="J197:N197" si="186">J191+J194</f>
        <v>627.32586666666657</v>
      </c>
      <c r="K197" s="347">
        <f t="shared" si="186"/>
        <v>441.61640999999997</v>
      </c>
      <c r="L197" s="347">
        <f t="shared" si="186"/>
        <v>-185.70945666666665</v>
      </c>
      <c r="M197" s="347">
        <f t="shared" si="186"/>
        <v>0</v>
      </c>
      <c r="N197" s="347">
        <f t="shared" si="186"/>
        <v>441.61640999999997</v>
      </c>
      <c r="O197" s="345">
        <f t="shared" si="180"/>
        <v>70.396652436245802</v>
      </c>
      <c r="P197" s="589"/>
      <c r="Q197" s="69"/>
    </row>
    <row r="198" spans="1:18" ht="15" customHeight="1" thickBot="1" x14ac:dyDescent="0.3">
      <c r="A198" s="24">
        <v>1</v>
      </c>
      <c r="B198" s="24">
        <v>1</v>
      </c>
      <c r="C198" s="53"/>
      <c r="D198" s="348"/>
      <c r="E198" s="348"/>
      <c r="F198" s="319"/>
      <c r="G198" s="349"/>
      <c r="H198" s="350"/>
      <c r="I198" s="350"/>
      <c r="J198" s="350"/>
      <c r="K198" s="338"/>
      <c r="L198" s="338">
        <f t="shared" si="167"/>
        <v>0</v>
      </c>
      <c r="M198" s="338"/>
      <c r="N198" s="338"/>
      <c r="O198" s="351"/>
      <c r="P198" s="589"/>
      <c r="Q198" s="69"/>
    </row>
    <row r="199" spans="1:18" ht="15" customHeight="1" x14ac:dyDescent="0.25">
      <c r="A199" s="24">
        <v>1</v>
      </c>
      <c r="B199" s="24">
        <v>1</v>
      </c>
      <c r="C199" s="160" t="s">
        <v>32</v>
      </c>
      <c r="D199" s="352"/>
      <c r="E199" s="352"/>
      <c r="F199" s="353"/>
      <c r="G199" s="352"/>
      <c r="H199" s="354"/>
      <c r="I199" s="354"/>
      <c r="J199" s="354"/>
      <c r="K199" s="355"/>
      <c r="L199" s="355"/>
      <c r="M199" s="355"/>
      <c r="N199" s="355"/>
      <c r="O199" s="352"/>
      <c r="P199" s="589"/>
      <c r="Q199" s="69"/>
    </row>
    <row r="200" spans="1:18" s="70" customFormat="1" ht="33.75" customHeight="1" x14ac:dyDescent="0.25">
      <c r="A200" s="24">
        <v>1</v>
      </c>
      <c r="B200" s="24">
        <v>1</v>
      </c>
      <c r="C200" s="198" t="s">
        <v>74</v>
      </c>
      <c r="D200" s="356">
        <f>SUM(D191,D182,D171,D158,D149,D140,D131,D122,D113,D100,D91,D78,D65,D56,D47,D38,D29,D11,D20)</f>
        <v>152001</v>
      </c>
      <c r="E200" s="356">
        <f>SUM(E191,E182,E171,E158,E149,E140,E131,E122,E113,E100,E91,E78,E65,E56,E47,E38,E29,E11,E20)</f>
        <v>25334</v>
      </c>
      <c r="F200" s="356">
        <f>SUM(F191,F182,F171,F158,F149,F140,F131,F122,F113,F100,F91,F78,F65,F56,F47,F38,F29,F11,F20)</f>
        <v>22479</v>
      </c>
      <c r="G200" s="357">
        <f t="shared" ref="G200:G209" si="187">F200/E200*100</f>
        <v>88.730559722112574</v>
      </c>
      <c r="H200" s="358">
        <f t="shared" ref="H200:N200" si="188">SUM(H191,H182,H171,H158,H149,H140,H131,H122,H113,H100,H91,H78,H65,H56,H47,H38,H29,H11,H20)</f>
        <v>390203.8543200001</v>
      </c>
      <c r="I200" s="358">
        <f t="shared" si="188"/>
        <v>390203.8543200001</v>
      </c>
      <c r="J200" s="358">
        <f t="shared" si="188"/>
        <v>65033.975720000002</v>
      </c>
      <c r="K200" s="358">
        <f t="shared" si="188"/>
        <v>56928.41780999997</v>
      </c>
      <c r="L200" s="358">
        <f t="shared" si="188"/>
        <v>-8105.5579100000314</v>
      </c>
      <c r="M200" s="358">
        <f t="shared" si="188"/>
        <v>-140.94680000000002</v>
      </c>
      <c r="N200" s="358">
        <f t="shared" si="188"/>
        <v>56787.471009999972</v>
      </c>
      <c r="O200" s="358">
        <f t="shared" ref="O200:O209" si="189">K200/J200*100</f>
        <v>87.536425660184079</v>
      </c>
      <c r="P200" s="589"/>
      <c r="Q200" s="69"/>
      <c r="R200" s="242"/>
    </row>
    <row r="201" spans="1:18" s="70" customFormat="1" ht="30" customHeight="1" x14ac:dyDescent="0.25">
      <c r="A201" s="24">
        <v>1</v>
      </c>
      <c r="B201" s="24">
        <v>1</v>
      </c>
      <c r="C201" s="166" t="s">
        <v>43</v>
      </c>
      <c r="D201" s="356">
        <f t="shared" ref="D201:F202" si="190">SUM(D192,D183,D172,D159,D114,D101,D92,D79,D66,D57,D48,D39,D12)</f>
        <v>116033</v>
      </c>
      <c r="E201" s="356">
        <f t="shared" si="190"/>
        <v>19339</v>
      </c>
      <c r="F201" s="356">
        <f t="shared" si="190"/>
        <v>15509</v>
      </c>
      <c r="G201" s="357">
        <f t="shared" si="187"/>
        <v>80.195459951393559</v>
      </c>
      <c r="H201" s="358">
        <f t="shared" ref="H201:N201" si="191">SUM(H192,H183,H172,H159,H114,H101,H92,H79,H66,H57,H48,H39,H12)</f>
        <v>323657.80887999997</v>
      </c>
      <c r="I201" s="358">
        <f t="shared" si="191"/>
        <v>323657.80887999997</v>
      </c>
      <c r="J201" s="358">
        <f t="shared" si="191"/>
        <v>53942.968146666673</v>
      </c>
      <c r="K201" s="358">
        <f t="shared" si="191"/>
        <v>43410.588569999985</v>
      </c>
      <c r="L201" s="358">
        <f t="shared" si="191"/>
        <v>-10532.379576666686</v>
      </c>
      <c r="M201" s="358">
        <f t="shared" si="191"/>
        <v>-131.38130000000001</v>
      </c>
      <c r="N201" s="358">
        <f t="shared" si="191"/>
        <v>43279.207269999984</v>
      </c>
      <c r="O201" s="358">
        <f t="shared" si="189"/>
        <v>80.47497210752293</v>
      </c>
      <c r="P201" s="589"/>
      <c r="Q201" s="69"/>
      <c r="R201" s="242"/>
    </row>
    <row r="202" spans="1:18" s="70" customFormat="1" ht="30" customHeight="1" x14ac:dyDescent="0.25">
      <c r="A202" s="24">
        <v>1</v>
      </c>
      <c r="B202" s="24">
        <v>1</v>
      </c>
      <c r="C202" s="166" t="s">
        <v>44</v>
      </c>
      <c r="D202" s="356">
        <f t="shared" si="190"/>
        <v>34176</v>
      </c>
      <c r="E202" s="356">
        <f t="shared" si="190"/>
        <v>5696</v>
      </c>
      <c r="F202" s="356">
        <f t="shared" si="190"/>
        <v>6533</v>
      </c>
      <c r="G202" s="357">
        <f t="shared" si="187"/>
        <v>114.69452247191012</v>
      </c>
      <c r="H202" s="358">
        <f t="shared" ref="H202:N202" si="192">SUM(H193,H184,H173,H160,H115,H102,H93,H80,H67,H58,H49,H40,H13)</f>
        <v>55032.929279999997</v>
      </c>
      <c r="I202" s="358">
        <f t="shared" si="192"/>
        <v>55032.929279999997</v>
      </c>
      <c r="J202" s="358">
        <f t="shared" si="192"/>
        <v>9172.15488</v>
      </c>
      <c r="K202" s="358">
        <f t="shared" si="192"/>
        <v>10712.134889999988</v>
      </c>
      <c r="L202" s="358">
        <f t="shared" si="192"/>
        <v>1539.9800099999891</v>
      </c>
      <c r="M202" s="358">
        <f t="shared" si="192"/>
        <v>-4.6439400000000006</v>
      </c>
      <c r="N202" s="358">
        <f t="shared" si="192"/>
        <v>10707.490949999989</v>
      </c>
      <c r="O202" s="358">
        <f t="shared" si="189"/>
        <v>116.7897296780055</v>
      </c>
      <c r="P202" s="589"/>
      <c r="Q202" s="69"/>
      <c r="R202" s="242"/>
    </row>
    <row r="203" spans="1:18" s="70" customFormat="1" ht="44.25" customHeight="1" x14ac:dyDescent="0.25">
      <c r="A203" s="24">
        <v>1</v>
      </c>
      <c r="B203" s="24">
        <v>1</v>
      </c>
      <c r="C203" s="166" t="s">
        <v>68</v>
      </c>
      <c r="D203" s="356">
        <f>SUM(D150,D141,D132,D123,D103,D81,D68,D30,D21)</f>
        <v>727</v>
      </c>
      <c r="E203" s="356">
        <f>SUM(E150,E141,E132,E123,E103,E81,E68,E30,E21)</f>
        <v>122</v>
      </c>
      <c r="F203" s="356">
        <f>SUM(F150,F141,F132,F123,F103,F81,F68,F30,F21)</f>
        <v>199</v>
      </c>
      <c r="G203" s="357">
        <f t="shared" si="187"/>
        <v>163.11475409836063</v>
      </c>
      <c r="H203" s="358">
        <f t="shared" ref="H203:N203" si="193">SUM(H150,H141,H132,H123,H103,H81,H68,H30,H21)</f>
        <v>4670.7787099999996</v>
      </c>
      <c r="I203" s="358">
        <f t="shared" si="193"/>
        <v>4670.7787099999996</v>
      </c>
      <c r="J203" s="358">
        <f t="shared" si="193"/>
        <v>778.46311833333334</v>
      </c>
      <c r="K203" s="358">
        <f t="shared" si="193"/>
        <v>1278.52127</v>
      </c>
      <c r="L203" s="358">
        <f t="shared" si="193"/>
        <v>500.05815166666662</v>
      </c>
      <c r="M203" s="358">
        <f t="shared" si="193"/>
        <v>-0.54683999999999999</v>
      </c>
      <c r="N203" s="358">
        <f t="shared" si="193"/>
        <v>1277.97443</v>
      </c>
      <c r="O203" s="358">
        <f t="shared" si="189"/>
        <v>164.23658872077027</v>
      </c>
      <c r="P203" s="589"/>
      <c r="Q203" s="69"/>
      <c r="R203" s="242"/>
    </row>
    <row r="204" spans="1:18" s="70" customFormat="1" ht="30" customHeight="1" x14ac:dyDescent="0.25">
      <c r="A204" s="24">
        <v>1</v>
      </c>
      <c r="B204" s="24">
        <v>1</v>
      </c>
      <c r="C204" s="166" t="s">
        <v>69</v>
      </c>
      <c r="D204" s="356">
        <f>SUM(D151,D142,D133,D124,D104,D82,D69,D31,D22,D162)</f>
        <v>1065</v>
      </c>
      <c r="E204" s="356">
        <f>SUM(E151,E142,E133,E124,E104,E82,E69,E31,E22,E162)</f>
        <v>177</v>
      </c>
      <c r="F204" s="356">
        <f>SUM(F151,F142,F133,F124,F104,F82,F69,F31,F22,F162)</f>
        <v>238</v>
      </c>
      <c r="G204" s="357">
        <f t="shared" si="187"/>
        <v>134.4632768361582</v>
      </c>
      <c r="H204" s="356">
        <f t="shared" ref="H204:N204" si="194">SUM(H151,H142,H133,H124,H104,H82,H69,H31,H22,H162)</f>
        <v>6842.33745</v>
      </c>
      <c r="I204" s="356">
        <f t="shared" si="194"/>
        <v>6842.33745</v>
      </c>
      <c r="J204" s="356">
        <f t="shared" si="194"/>
        <v>1140.3895749999997</v>
      </c>
      <c r="K204" s="356">
        <f t="shared" si="194"/>
        <v>1527.17308</v>
      </c>
      <c r="L204" s="356">
        <f t="shared" si="194"/>
        <v>386.7835050000001</v>
      </c>
      <c r="M204" s="356">
        <f t="shared" si="194"/>
        <v>-4.3747199999999999</v>
      </c>
      <c r="N204" s="356">
        <f t="shared" si="194"/>
        <v>1522.79836</v>
      </c>
      <c r="O204" s="358">
        <f t="shared" si="189"/>
        <v>133.91678716459683</v>
      </c>
      <c r="P204" s="589"/>
      <c r="Q204" s="69"/>
      <c r="R204" s="242"/>
    </row>
    <row r="205" spans="1:18" s="70" customFormat="1" ht="45" customHeight="1" x14ac:dyDescent="0.25">
      <c r="A205" s="24">
        <v>1</v>
      </c>
      <c r="B205" s="24">
        <v>1</v>
      </c>
      <c r="C205" s="198" t="s">
        <v>66</v>
      </c>
      <c r="D205" s="356">
        <f>SUM(D194,D185,D174,D163,D152,D143,D134,D125,D116,D105,D94,D83,D70,D59,D50,D41,D32,D23,D14)</f>
        <v>181877</v>
      </c>
      <c r="E205" s="356">
        <f>SUM(E194,E185,E174,E163,E152,E143,E134,E125,E116,E105,E94,E83,E70,E59,E50,E41,E32,E23,E14)</f>
        <v>30315</v>
      </c>
      <c r="F205" s="356">
        <f>SUM(F194,F185,F174,F163,F152,F143,F134,F125,F116,F105,F94,F83,F70,F59,F50,F41,F32,F23,F14)</f>
        <v>32951</v>
      </c>
      <c r="G205" s="357">
        <f t="shared" si="187"/>
        <v>108.69536533069437</v>
      </c>
      <c r="H205" s="358">
        <f t="shared" ref="H205:N205" si="195">SUM(H194,H185,H174,H163,H152,H143,H134,H125,H116,H105,H94,H83,H70,H59,H50,H41,H32,H23,H14)</f>
        <v>379462.52100000001</v>
      </c>
      <c r="I205" s="358">
        <f t="shared" si="195"/>
        <v>379462.52100000001</v>
      </c>
      <c r="J205" s="358">
        <f t="shared" si="195"/>
        <v>63243.753499999999</v>
      </c>
      <c r="K205" s="358">
        <f t="shared" si="195"/>
        <v>61605.80160999998</v>
      </c>
      <c r="L205" s="358">
        <f t="shared" si="195"/>
        <v>-1637.9518900000146</v>
      </c>
      <c r="M205" s="358">
        <f t="shared" si="195"/>
        <v>-6.68025</v>
      </c>
      <c r="N205" s="358">
        <f t="shared" si="195"/>
        <v>61599.121359999983</v>
      </c>
      <c r="O205" s="358">
        <f t="shared" si="189"/>
        <v>97.410096967125753</v>
      </c>
      <c r="P205" s="589"/>
      <c r="Q205" s="69"/>
      <c r="R205" s="242"/>
    </row>
    <row r="206" spans="1:18" s="70" customFormat="1" ht="30" x14ac:dyDescent="0.25">
      <c r="A206" s="24">
        <v>1</v>
      </c>
      <c r="B206" s="24">
        <v>1</v>
      </c>
      <c r="C206" s="166" t="s">
        <v>62</v>
      </c>
      <c r="D206" s="356">
        <f t="shared" ref="D206:F207" si="196">SUM(D195,D186,D175,D164,D117,D106,D95,D84,D71,D60,D51,D42,D15)</f>
        <v>43893</v>
      </c>
      <c r="E206" s="356">
        <f t="shared" si="196"/>
        <v>7318</v>
      </c>
      <c r="F206" s="356">
        <f t="shared" si="196"/>
        <v>8060</v>
      </c>
      <c r="G206" s="357">
        <f t="shared" si="187"/>
        <v>110.13938234490297</v>
      </c>
      <c r="H206" s="358">
        <f t="shared" ref="H206:N206" si="197">SUM(H195,H186,H175,H164,H117,H106,H95,H84,H71,H60,H51,H42,H15)</f>
        <v>50301.378000000004</v>
      </c>
      <c r="I206" s="358">
        <f t="shared" si="197"/>
        <v>50301.378000000004</v>
      </c>
      <c r="J206" s="358">
        <f t="shared" si="197"/>
        <v>8383.5630000000001</v>
      </c>
      <c r="K206" s="358">
        <f t="shared" si="197"/>
        <v>9954.6846200000018</v>
      </c>
      <c r="L206" s="358">
        <f t="shared" si="197"/>
        <v>1571.121620000001</v>
      </c>
      <c r="M206" s="358">
        <f t="shared" si="197"/>
        <v>-2.0373100000000002</v>
      </c>
      <c r="N206" s="358">
        <f t="shared" si="197"/>
        <v>9952.6473100000003</v>
      </c>
      <c r="O206" s="358">
        <f t="shared" si="189"/>
        <v>118.74049995210869</v>
      </c>
      <c r="P206" s="589"/>
      <c r="Q206" s="69"/>
      <c r="R206" s="242"/>
    </row>
    <row r="207" spans="1:18" s="70" customFormat="1" ht="45" x14ac:dyDescent="0.25">
      <c r="A207" s="24"/>
      <c r="B207" s="24"/>
      <c r="C207" s="166" t="s">
        <v>90</v>
      </c>
      <c r="D207" s="356">
        <f t="shared" si="196"/>
        <v>0</v>
      </c>
      <c r="E207" s="356">
        <f t="shared" si="196"/>
        <v>0</v>
      </c>
      <c r="F207" s="356">
        <f t="shared" si="196"/>
        <v>413</v>
      </c>
      <c r="G207" s="357"/>
      <c r="H207" s="358">
        <f t="shared" ref="H207:N207" si="198">SUM(H196,H187,H176,H165,H118,H107,H96,H85,H72,H61,H52,H43,H16)</f>
        <v>0</v>
      </c>
      <c r="I207" s="358">
        <f t="shared" si="198"/>
        <v>0</v>
      </c>
      <c r="J207" s="358">
        <f t="shared" si="198"/>
        <v>0</v>
      </c>
      <c r="K207" s="358">
        <f t="shared" si="198"/>
        <v>0</v>
      </c>
      <c r="L207" s="358">
        <f t="shared" si="198"/>
        <v>0</v>
      </c>
      <c r="M207" s="358">
        <f t="shared" si="198"/>
        <v>0</v>
      </c>
      <c r="N207" s="358">
        <f t="shared" si="198"/>
        <v>515.39643000000001</v>
      </c>
      <c r="O207" s="358"/>
      <c r="P207" s="589"/>
      <c r="Q207" s="69"/>
      <c r="R207" s="242"/>
    </row>
    <row r="208" spans="1:18" s="70" customFormat="1" ht="63.75" customHeight="1" x14ac:dyDescent="0.25">
      <c r="A208" s="24">
        <v>1</v>
      </c>
      <c r="B208" s="24">
        <v>1</v>
      </c>
      <c r="C208" s="166" t="s">
        <v>73</v>
      </c>
      <c r="D208" s="356">
        <f t="shared" ref="D208:F209" si="199">SUM(D153,D144,D135,D126,D108,D86,D73,D33,D24,D166,D177)</f>
        <v>107579</v>
      </c>
      <c r="E208" s="356">
        <f t="shared" si="199"/>
        <v>17930</v>
      </c>
      <c r="F208" s="356">
        <f t="shared" si="199"/>
        <v>19543</v>
      </c>
      <c r="G208" s="357">
        <f t="shared" si="187"/>
        <v>108.99609592861125</v>
      </c>
      <c r="H208" s="358">
        <f t="shared" ref="H208:N208" si="200">SUM(H153,H144,H135,H126,H108,H86,H73,H33,H24,H166,H177)</f>
        <v>293690.67</v>
      </c>
      <c r="I208" s="358">
        <f t="shared" si="200"/>
        <v>293690.67</v>
      </c>
      <c r="J208" s="358">
        <f t="shared" si="200"/>
        <v>48948.445</v>
      </c>
      <c r="K208" s="358">
        <f t="shared" si="200"/>
        <v>44436.150399999984</v>
      </c>
      <c r="L208" s="358">
        <f t="shared" si="200"/>
        <v>-4512.2946000000165</v>
      </c>
      <c r="M208" s="358">
        <f t="shared" si="200"/>
        <v>-4.51281</v>
      </c>
      <c r="N208" s="358">
        <f t="shared" si="200"/>
        <v>44431.637589999984</v>
      </c>
      <c r="O208" s="358">
        <f t="shared" si="189"/>
        <v>90.781536369541428</v>
      </c>
      <c r="P208" s="589"/>
      <c r="Q208" s="69"/>
      <c r="R208" s="242"/>
    </row>
    <row r="209" spans="1:19" s="70" customFormat="1" ht="45.75" thickBot="1" x14ac:dyDescent="0.3">
      <c r="A209" s="24">
        <v>1</v>
      </c>
      <c r="B209" s="24">
        <v>1</v>
      </c>
      <c r="C209" s="166" t="s">
        <v>63</v>
      </c>
      <c r="D209" s="356">
        <f t="shared" si="199"/>
        <v>30405</v>
      </c>
      <c r="E209" s="356">
        <f t="shared" si="199"/>
        <v>5067</v>
      </c>
      <c r="F209" s="356">
        <f t="shared" si="199"/>
        <v>5348</v>
      </c>
      <c r="G209" s="357">
        <f t="shared" si="187"/>
        <v>105.54568778369844</v>
      </c>
      <c r="H209" s="358">
        <f t="shared" ref="H209:N209" si="201">SUM(H154,H145,H136,H127,H109,H87,H74,H34,H25,H167,H178)</f>
        <v>35470.472999999998</v>
      </c>
      <c r="I209" s="358">
        <f t="shared" si="201"/>
        <v>35470.472999999998</v>
      </c>
      <c r="J209" s="358">
        <f t="shared" si="201"/>
        <v>5911.7455</v>
      </c>
      <c r="K209" s="358">
        <f t="shared" si="201"/>
        <v>7214.9665900000009</v>
      </c>
      <c r="L209" s="358">
        <f t="shared" si="201"/>
        <v>1303.2210900000011</v>
      </c>
      <c r="M209" s="358">
        <f t="shared" si="201"/>
        <v>-0.13013</v>
      </c>
      <c r="N209" s="358">
        <f t="shared" si="201"/>
        <v>7214.8364600000014</v>
      </c>
      <c r="O209" s="358">
        <f t="shared" si="189"/>
        <v>122.04460746830188</v>
      </c>
      <c r="P209" s="589"/>
      <c r="Q209" s="69"/>
      <c r="R209" s="242"/>
    </row>
    <row r="210" spans="1:19" s="70" customFormat="1" ht="15" customHeight="1" thickBot="1" x14ac:dyDescent="0.3">
      <c r="A210" s="24">
        <v>1</v>
      </c>
      <c r="B210" s="24">
        <v>1</v>
      </c>
      <c r="C210" s="189" t="s">
        <v>70</v>
      </c>
      <c r="D210" s="359">
        <f t="shared" ref="D210:O210" si="202">SUM(D197,D188,D179,D168,D155,D146,D137,D128,D119,D110,D97,D88,D75,D62,D53,D44,D35,D26,D17)</f>
        <v>0</v>
      </c>
      <c r="E210" s="359">
        <f t="shared" si="202"/>
        <v>0</v>
      </c>
      <c r="F210" s="359">
        <f t="shared" si="202"/>
        <v>0</v>
      </c>
      <c r="G210" s="360">
        <f t="shared" si="202"/>
        <v>0</v>
      </c>
      <c r="H210" s="361">
        <f t="shared" si="202"/>
        <v>769666.37531999999</v>
      </c>
      <c r="I210" s="361">
        <f t="shared" si="202"/>
        <v>769666.37531999999</v>
      </c>
      <c r="J210" s="361">
        <f t="shared" si="202"/>
        <v>128277.72921999999</v>
      </c>
      <c r="K210" s="361">
        <f t="shared" si="202"/>
        <v>118534.21941999995</v>
      </c>
      <c r="L210" s="361">
        <f t="shared" si="202"/>
        <v>-9743.5098000000471</v>
      </c>
      <c r="M210" s="361">
        <f t="shared" si="202"/>
        <v>-147.62705</v>
      </c>
      <c r="N210" s="361">
        <f t="shared" si="202"/>
        <v>118386.59236999995</v>
      </c>
      <c r="O210" s="362">
        <f t="shared" si="202"/>
        <v>1681.9363313197632</v>
      </c>
      <c r="P210" s="589"/>
      <c r="Q210" s="69"/>
      <c r="R210" s="242"/>
    </row>
    <row r="211" spans="1:19" ht="15" customHeight="1" x14ac:dyDescent="0.25">
      <c r="A211" s="24">
        <v>1</v>
      </c>
      <c r="B211" s="24">
        <v>1</v>
      </c>
      <c r="C211" s="2"/>
      <c r="D211" s="363"/>
      <c r="E211" s="363"/>
      <c r="F211" s="363"/>
      <c r="G211" s="351"/>
      <c r="H211" s="351"/>
      <c r="I211" s="351"/>
      <c r="J211" s="364"/>
      <c r="K211" s="364"/>
      <c r="L211" s="364">
        <f t="shared" si="167"/>
        <v>0</v>
      </c>
      <c r="M211" s="364"/>
      <c r="N211" s="364"/>
      <c r="O211" s="349"/>
      <c r="P211" s="589"/>
      <c r="Q211" s="69"/>
    </row>
    <row r="212" spans="1:19" ht="15" customHeight="1" thickBot="1" x14ac:dyDescent="0.3">
      <c r="A212" s="24">
        <v>1</v>
      </c>
      <c r="B212" s="24">
        <v>1</v>
      </c>
      <c r="C212" s="113" t="s">
        <v>46</v>
      </c>
      <c r="D212" s="365"/>
      <c r="E212" s="365"/>
      <c r="F212" s="365"/>
      <c r="G212" s="365"/>
      <c r="H212" s="365"/>
      <c r="I212" s="365"/>
      <c r="J212" s="366"/>
      <c r="K212" s="366"/>
      <c r="L212" s="366">
        <f t="shared" si="167"/>
        <v>0</v>
      </c>
      <c r="M212" s="366"/>
      <c r="N212" s="366"/>
      <c r="O212" s="367"/>
      <c r="P212" s="589"/>
      <c r="Q212" s="69"/>
    </row>
    <row r="213" spans="1:19" ht="29.25" customHeight="1" x14ac:dyDescent="0.25">
      <c r="A213" s="24">
        <v>1</v>
      </c>
      <c r="B213" s="24">
        <v>1</v>
      </c>
      <c r="C213" s="76" t="s">
        <v>107</v>
      </c>
      <c r="D213" s="368"/>
      <c r="E213" s="368"/>
      <c r="F213" s="368"/>
      <c r="G213" s="368"/>
      <c r="H213" s="368"/>
      <c r="I213" s="368"/>
      <c r="J213" s="369"/>
      <c r="K213" s="320"/>
      <c r="L213" s="320">
        <f t="shared" si="167"/>
        <v>0</v>
      </c>
      <c r="M213" s="320"/>
      <c r="N213" s="320"/>
      <c r="O213" s="368"/>
      <c r="P213" s="589"/>
      <c r="Q213" s="69"/>
    </row>
    <row r="214" spans="1:19" ht="30.75" customHeight="1" x14ac:dyDescent="0.25">
      <c r="A214" s="24">
        <v>1</v>
      </c>
      <c r="B214" s="24">
        <v>1</v>
      </c>
      <c r="C214" s="131" t="s">
        <v>74</v>
      </c>
      <c r="D214" s="298">
        <f>SUM(D215:D218)</f>
        <v>3174</v>
      </c>
      <c r="E214" s="298">
        <f>SUM(E215:E218)</f>
        <v>529</v>
      </c>
      <c r="F214" s="298">
        <f>SUM(F215:F218)</f>
        <v>430</v>
      </c>
      <c r="G214" s="298">
        <f t="shared" ref="G214:G223" si="203">F214/E214*100</f>
        <v>81.285444234404537</v>
      </c>
      <c r="H214" s="284">
        <f>SUM(H215:H218)</f>
        <v>8708.7715200000002</v>
      </c>
      <c r="I214" s="284">
        <f>SUM(I215:I218)</f>
        <v>8708.7715200000002</v>
      </c>
      <c r="J214" s="602">
        <f t="shared" ref="J214:N214" si="204">SUM(J215:J218)</f>
        <v>1451.46192</v>
      </c>
      <c r="K214" s="284">
        <f t="shared" si="204"/>
        <v>1149.1263900000001</v>
      </c>
      <c r="L214" s="284">
        <f t="shared" si="204"/>
        <v>-302.33552999999995</v>
      </c>
      <c r="M214" s="284">
        <f t="shared" si="204"/>
        <v>0</v>
      </c>
      <c r="N214" s="284">
        <f t="shared" si="204"/>
        <v>1149.1263900000001</v>
      </c>
      <c r="O214" s="298">
        <f t="shared" ref="O214:O224" si="205">K214/J214*100</f>
        <v>79.170274753057257</v>
      </c>
      <c r="P214" s="589"/>
      <c r="Q214" s="69"/>
      <c r="R214" s="69"/>
      <c r="S214" s="49"/>
    </row>
    <row r="215" spans="1:19" ht="31.5" customHeight="1" x14ac:dyDescent="0.25">
      <c r="A215" s="24">
        <v>1</v>
      </c>
      <c r="B215" s="24">
        <v>1</v>
      </c>
      <c r="C215" s="45" t="s">
        <v>43</v>
      </c>
      <c r="D215" s="298">
        <v>2300</v>
      </c>
      <c r="E215" s="604">
        <f t="shared" ref="E215" si="206">ROUND(D215/12*$C$3,0)</f>
        <v>383</v>
      </c>
      <c r="F215" s="298">
        <v>338</v>
      </c>
      <c r="G215" s="298">
        <f t="shared" si="203"/>
        <v>88.250652741514358</v>
      </c>
      <c r="H215" s="284">
        <v>6415.5280000000002</v>
      </c>
      <c r="I215" s="284">
        <v>6415.5280000000002</v>
      </c>
      <c r="J215" s="602">
        <f>H215/12*$C$3+(I215-H215)/11*1</f>
        <v>1069.2546666666667</v>
      </c>
      <c r="K215" s="284">
        <f t="shared" ref="K215:K218" si="207">N215-M215</f>
        <v>1002.1427500000001</v>
      </c>
      <c r="L215" s="284">
        <f t="shared" si="167"/>
        <v>-67.111916666666616</v>
      </c>
      <c r="M215" s="284">
        <v>0</v>
      </c>
      <c r="N215" s="284">
        <v>1002.1427500000001</v>
      </c>
      <c r="O215" s="298">
        <f t="shared" si="205"/>
        <v>93.723486204097313</v>
      </c>
      <c r="P215" s="589"/>
      <c r="Q215" s="69"/>
      <c r="R215" s="69"/>
      <c r="S215" s="49"/>
    </row>
    <row r="216" spans="1:19" ht="30" customHeight="1" x14ac:dyDescent="0.25">
      <c r="A216" s="24">
        <v>1</v>
      </c>
      <c r="B216" s="24">
        <v>1</v>
      </c>
      <c r="C216" s="45" t="s">
        <v>44</v>
      </c>
      <c r="D216" s="298">
        <v>690</v>
      </c>
      <c r="E216" s="299">
        <f t="shared" ref="E216:E223" si="208">ROUND(D216/12*$C$3,0)</f>
        <v>115</v>
      </c>
      <c r="F216" s="298">
        <v>92</v>
      </c>
      <c r="G216" s="298">
        <f t="shared" si="203"/>
        <v>80</v>
      </c>
      <c r="H216" s="284">
        <v>1111.0932</v>
      </c>
      <c r="I216" s="284">
        <v>1111.0932</v>
      </c>
      <c r="J216" s="602">
        <f>H216/12*$C$3+(I216-H216)/11*1</f>
        <v>185.18219999999999</v>
      </c>
      <c r="K216" s="284">
        <f t="shared" si="207"/>
        <v>146.98364000000001</v>
      </c>
      <c r="L216" s="284">
        <f t="shared" si="167"/>
        <v>-38.198559999999986</v>
      </c>
      <c r="M216" s="284">
        <v>0</v>
      </c>
      <c r="N216" s="284">
        <v>146.98364000000001</v>
      </c>
      <c r="O216" s="298">
        <f t="shared" si="205"/>
        <v>79.372445083814753</v>
      </c>
      <c r="P216" s="589"/>
      <c r="Q216" s="69"/>
      <c r="R216" s="69"/>
      <c r="S216" s="49"/>
    </row>
    <row r="217" spans="1:19" ht="28.5" customHeight="1" x14ac:dyDescent="0.25">
      <c r="A217" s="24">
        <v>1</v>
      </c>
      <c r="B217" s="24">
        <v>1</v>
      </c>
      <c r="C217" s="45" t="s">
        <v>68</v>
      </c>
      <c r="D217" s="298">
        <v>75</v>
      </c>
      <c r="E217" s="299">
        <f>ROUND(D217/12*$C$3,0)</f>
        <v>13</v>
      </c>
      <c r="F217" s="298"/>
      <c r="G217" s="298">
        <f t="shared" si="203"/>
        <v>0</v>
      </c>
      <c r="H217" s="284">
        <v>481.85474999999997</v>
      </c>
      <c r="I217" s="284">
        <v>481.85474999999997</v>
      </c>
      <c r="J217" s="602">
        <f>H217/12*$C$3+(I217-H217)/11*1</f>
        <v>80.309124999999995</v>
      </c>
      <c r="K217" s="284">
        <f t="shared" si="207"/>
        <v>0</v>
      </c>
      <c r="L217" s="284">
        <f t="shared" si="167"/>
        <v>-80.309124999999995</v>
      </c>
      <c r="M217" s="284"/>
      <c r="N217" s="284"/>
      <c r="O217" s="298">
        <f t="shared" si="205"/>
        <v>0</v>
      </c>
      <c r="P217" s="589"/>
      <c r="Q217" s="69"/>
      <c r="R217" s="69"/>
      <c r="S217" s="49"/>
    </row>
    <row r="218" spans="1:19" ht="33.75" customHeight="1" x14ac:dyDescent="0.25">
      <c r="A218" s="24">
        <v>1</v>
      </c>
      <c r="B218" s="24">
        <v>1</v>
      </c>
      <c r="C218" s="45" t="s">
        <v>69</v>
      </c>
      <c r="D218" s="298">
        <v>109</v>
      </c>
      <c r="E218" s="299">
        <f t="shared" si="208"/>
        <v>18</v>
      </c>
      <c r="F218" s="298"/>
      <c r="G218" s="298">
        <f t="shared" si="203"/>
        <v>0</v>
      </c>
      <c r="H218" s="284">
        <v>700.29557</v>
      </c>
      <c r="I218" s="284">
        <v>700.29557</v>
      </c>
      <c r="J218" s="602">
        <f>H218/12*$C$3+(I218-H218)/11*1</f>
        <v>116.71592833333334</v>
      </c>
      <c r="K218" s="284">
        <f t="shared" si="207"/>
        <v>0</v>
      </c>
      <c r="L218" s="284">
        <f t="shared" si="167"/>
        <v>-116.71592833333334</v>
      </c>
      <c r="M218" s="284"/>
      <c r="N218" s="284"/>
      <c r="O218" s="298">
        <f t="shared" si="205"/>
        <v>0</v>
      </c>
      <c r="P218" s="589"/>
      <c r="Q218" s="69"/>
      <c r="R218" s="69"/>
      <c r="S218" s="49"/>
    </row>
    <row r="219" spans="1:19" ht="30" x14ac:dyDescent="0.25">
      <c r="A219" s="24">
        <v>1</v>
      </c>
      <c r="B219" s="24">
        <v>1</v>
      </c>
      <c r="C219" s="131" t="s">
        <v>66</v>
      </c>
      <c r="D219" s="298">
        <f>D220+D222+D223</f>
        <v>6850</v>
      </c>
      <c r="E219" s="298">
        <f t="shared" ref="E219:F219" si="209">E220+E222+E223</f>
        <v>1141</v>
      </c>
      <c r="F219" s="298">
        <f t="shared" si="209"/>
        <v>777</v>
      </c>
      <c r="G219" s="298">
        <f t="shared" si="203"/>
        <v>68.098159509202446</v>
      </c>
      <c r="H219" s="284">
        <f t="shared" ref="H219:N219" si="210">H220+H222+H223</f>
        <v>14143.317999999999</v>
      </c>
      <c r="I219" s="284">
        <f t="shared" ref="I219" si="211">I220+I222+I223</f>
        <v>14143.317999999999</v>
      </c>
      <c r="J219" s="602">
        <f t="shared" si="210"/>
        <v>2357.2196666666664</v>
      </c>
      <c r="K219" s="284">
        <f t="shared" si="210"/>
        <v>981.87732000000005</v>
      </c>
      <c r="L219" s="284">
        <f t="shared" si="210"/>
        <v>-1375.3423466666666</v>
      </c>
      <c r="M219" s="284">
        <f t="shared" si="210"/>
        <v>-85.618880000000004</v>
      </c>
      <c r="N219" s="284">
        <f t="shared" si="210"/>
        <v>896.25844000000006</v>
      </c>
      <c r="O219" s="298">
        <f t="shared" si="205"/>
        <v>41.654044121754183</v>
      </c>
      <c r="P219" s="589"/>
      <c r="Q219" s="69"/>
    </row>
    <row r="220" spans="1:19" ht="30" x14ac:dyDescent="0.25">
      <c r="A220" s="24">
        <v>1</v>
      </c>
      <c r="B220" s="24">
        <v>1</v>
      </c>
      <c r="C220" s="45" t="s">
        <v>62</v>
      </c>
      <c r="D220" s="298">
        <v>1200</v>
      </c>
      <c r="E220" s="604">
        <f t="shared" ref="E220" si="212">ROUND(D220/12*$C$3,0)</f>
        <v>200</v>
      </c>
      <c r="F220" s="298">
        <v>190</v>
      </c>
      <c r="G220" s="298">
        <f t="shared" si="203"/>
        <v>95</v>
      </c>
      <c r="H220" s="284">
        <v>1452</v>
      </c>
      <c r="I220" s="284">
        <v>1452</v>
      </c>
      <c r="J220" s="602">
        <f>H220/12*$C$3+(I220-H220)/11*1</f>
        <v>242</v>
      </c>
      <c r="K220" s="284">
        <f t="shared" ref="K220:K223" si="213">N220-M220</f>
        <v>223.63797</v>
      </c>
      <c r="L220" s="284">
        <f t="shared" si="167"/>
        <v>-18.362030000000004</v>
      </c>
      <c r="M220" s="284">
        <v>0</v>
      </c>
      <c r="N220" s="284">
        <v>223.63797</v>
      </c>
      <c r="O220" s="298">
        <f t="shared" si="205"/>
        <v>92.41238429752066</v>
      </c>
      <c r="P220" s="589"/>
      <c r="Q220" s="69"/>
    </row>
    <row r="221" spans="1:19" ht="45" x14ac:dyDescent="0.25">
      <c r="C221" s="621" t="s">
        <v>90</v>
      </c>
      <c r="D221" s="298"/>
      <c r="E221" s="604"/>
      <c r="F221" s="298"/>
      <c r="G221" s="298"/>
      <c r="H221" s="284"/>
      <c r="I221" s="284"/>
      <c r="J221" s="602"/>
      <c r="K221" s="284"/>
      <c r="L221" s="284"/>
      <c r="M221" s="284"/>
      <c r="N221" s="284"/>
      <c r="O221" s="298"/>
      <c r="P221" s="589"/>
      <c r="Q221" s="69"/>
    </row>
    <row r="222" spans="1:19" ht="54" customHeight="1" x14ac:dyDescent="0.25">
      <c r="A222" s="24">
        <v>1</v>
      </c>
      <c r="B222" s="24">
        <v>1</v>
      </c>
      <c r="C222" s="45" t="s">
        <v>72</v>
      </c>
      <c r="D222" s="298">
        <v>4100</v>
      </c>
      <c r="E222" s="299">
        <f t="shared" si="208"/>
        <v>683</v>
      </c>
      <c r="F222" s="298">
        <v>400</v>
      </c>
      <c r="G222" s="298">
        <f t="shared" si="203"/>
        <v>58.565153733528554</v>
      </c>
      <c r="H222" s="284">
        <v>10666.15</v>
      </c>
      <c r="I222" s="284">
        <v>10666.15</v>
      </c>
      <c r="J222" s="602">
        <f>H222/12*$C$3+(I222-H222)/11*1</f>
        <v>1777.6916666666666</v>
      </c>
      <c r="K222" s="284">
        <f t="shared" si="213"/>
        <v>558.99258000000009</v>
      </c>
      <c r="L222" s="284">
        <f t="shared" si="167"/>
        <v>-1218.6990866666665</v>
      </c>
      <c r="M222" s="284">
        <v>-85.618880000000004</v>
      </c>
      <c r="N222" s="284">
        <v>473.37370000000004</v>
      </c>
      <c r="O222" s="298">
        <f t="shared" si="205"/>
        <v>31.444855735199678</v>
      </c>
      <c r="P222" s="589"/>
      <c r="Q222" s="69"/>
    </row>
    <row r="223" spans="1:19" ht="45.75" thickBot="1" x14ac:dyDescent="0.3">
      <c r="A223" s="24">
        <v>1</v>
      </c>
      <c r="B223" s="24">
        <v>1</v>
      </c>
      <c r="C223" s="45" t="s">
        <v>63</v>
      </c>
      <c r="D223" s="298">
        <v>1550</v>
      </c>
      <c r="E223" s="299">
        <f t="shared" si="208"/>
        <v>258</v>
      </c>
      <c r="F223" s="298">
        <v>187</v>
      </c>
      <c r="G223" s="298">
        <f t="shared" si="203"/>
        <v>72.48062015503875</v>
      </c>
      <c r="H223" s="284">
        <v>2025.1679999999999</v>
      </c>
      <c r="I223" s="284">
        <v>2025.1679999999999</v>
      </c>
      <c r="J223" s="602">
        <f>H223/12*$C$3+(I223-H223)/11*1</f>
        <v>337.52799999999996</v>
      </c>
      <c r="K223" s="284">
        <f t="shared" si="213"/>
        <v>199.24677</v>
      </c>
      <c r="L223" s="284">
        <f t="shared" si="167"/>
        <v>-138.28122999999997</v>
      </c>
      <c r="M223" s="284">
        <v>0</v>
      </c>
      <c r="N223" s="284">
        <v>199.24677</v>
      </c>
      <c r="O223" s="298">
        <f t="shared" si="205"/>
        <v>59.031182598184451</v>
      </c>
      <c r="P223" s="589"/>
      <c r="Q223" s="69"/>
    </row>
    <row r="224" spans="1:19" s="8" customFormat="1" ht="15.75" thickBot="1" x14ac:dyDescent="0.3">
      <c r="A224" s="24">
        <v>1</v>
      </c>
      <c r="B224" s="24">
        <v>1</v>
      </c>
      <c r="C224" s="115" t="s">
        <v>149</v>
      </c>
      <c r="D224" s="345"/>
      <c r="E224" s="345"/>
      <c r="F224" s="345"/>
      <c r="G224" s="346"/>
      <c r="H224" s="370">
        <f>H219+H214</f>
        <v>22852.089520000001</v>
      </c>
      <c r="I224" s="370">
        <f>I219+I214</f>
        <v>22852.089520000001</v>
      </c>
      <c r="J224" s="370">
        <f t="shared" ref="J224:N224" si="214">J219+J214</f>
        <v>3808.6815866666666</v>
      </c>
      <c r="K224" s="370">
        <f t="shared" si="214"/>
        <v>2131.00371</v>
      </c>
      <c r="L224" s="370">
        <f t="shared" si="214"/>
        <v>-1677.6778766666666</v>
      </c>
      <c r="M224" s="370">
        <f t="shared" si="214"/>
        <v>-85.618880000000004</v>
      </c>
      <c r="N224" s="370">
        <f t="shared" si="214"/>
        <v>2045.3848300000002</v>
      </c>
      <c r="O224" s="345">
        <f t="shared" si="205"/>
        <v>55.951217278445178</v>
      </c>
      <c r="P224" s="589"/>
      <c r="Q224" s="69"/>
      <c r="R224" s="242"/>
    </row>
    <row r="225" spans="1:18" ht="15" customHeight="1" thickBot="1" x14ac:dyDescent="0.3">
      <c r="A225" s="24">
        <v>1</v>
      </c>
      <c r="B225" s="24">
        <v>1</v>
      </c>
      <c r="C225" s="24"/>
      <c r="D225" s="371"/>
      <c r="E225" s="371"/>
      <c r="F225" s="371"/>
      <c r="G225" s="372"/>
      <c r="H225" s="373"/>
      <c r="I225" s="373"/>
      <c r="J225" s="373"/>
      <c r="K225" s="374"/>
      <c r="L225" s="374">
        <f t="shared" si="167"/>
        <v>0</v>
      </c>
      <c r="M225" s="374"/>
      <c r="N225" s="374"/>
      <c r="O225" s="375"/>
      <c r="P225" s="589"/>
      <c r="Q225" s="69"/>
    </row>
    <row r="226" spans="1:18" ht="15" customHeight="1" x14ac:dyDescent="0.25">
      <c r="A226" s="24">
        <v>1</v>
      </c>
      <c r="B226" s="24">
        <v>1</v>
      </c>
      <c r="C226" s="163" t="s">
        <v>35</v>
      </c>
      <c r="D226" s="376"/>
      <c r="E226" s="376"/>
      <c r="F226" s="376"/>
      <c r="G226" s="376"/>
      <c r="H226" s="377"/>
      <c r="I226" s="377"/>
      <c r="J226" s="377"/>
      <c r="K226" s="377"/>
      <c r="L226" s="377">
        <f t="shared" si="167"/>
        <v>0</v>
      </c>
      <c r="M226" s="377"/>
      <c r="N226" s="377"/>
      <c r="O226" s="378"/>
      <c r="P226" s="589"/>
      <c r="Q226" s="69"/>
    </row>
    <row r="227" spans="1:18" ht="45.75" customHeight="1" x14ac:dyDescent="0.25">
      <c r="A227" s="24">
        <v>1</v>
      </c>
      <c r="B227" s="24">
        <v>1</v>
      </c>
      <c r="C227" s="117" t="s">
        <v>74</v>
      </c>
      <c r="D227" s="379">
        <f t="shared" ref="D227:N227" si="215">D214</f>
        <v>3174</v>
      </c>
      <c r="E227" s="379">
        <f t="shared" si="215"/>
        <v>529</v>
      </c>
      <c r="F227" s="379">
        <f t="shared" si="215"/>
        <v>430</v>
      </c>
      <c r="G227" s="380">
        <f t="shared" si="215"/>
        <v>81.285444234404537</v>
      </c>
      <c r="H227" s="381">
        <f t="shared" si="215"/>
        <v>8708.7715200000002</v>
      </c>
      <c r="I227" s="381">
        <f t="shared" ref="I227" si="216">I214</f>
        <v>8708.7715200000002</v>
      </c>
      <c r="J227" s="381">
        <f t="shared" si="215"/>
        <v>1451.46192</v>
      </c>
      <c r="K227" s="381">
        <f t="shared" si="215"/>
        <v>1149.1263900000001</v>
      </c>
      <c r="L227" s="381">
        <f t="shared" si="215"/>
        <v>-302.33552999999995</v>
      </c>
      <c r="M227" s="381">
        <f t="shared" si="215"/>
        <v>0</v>
      </c>
      <c r="N227" s="381">
        <f t="shared" si="215"/>
        <v>1149.1263900000001</v>
      </c>
      <c r="O227" s="379">
        <f t="shared" ref="O227:O232" si="217">K227/J227*100</f>
        <v>79.170274753057257</v>
      </c>
      <c r="P227" s="589"/>
      <c r="Q227" s="69"/>
    </row>
    <row r="228" spans="1:18" ht="32.25" customHeight="1" x14ac:dyDescent="0.25">
      <c r="A228" s="24">
        <v>1</v>
      </c>
      <c r="B228" s="24">
        <v>1</v>
      </c>
      <c r="C228" s="116" t="s">
        <v>43</v>
      </c>
      <c r="D228" s="379">
        <f t="shared" ref="D228:N228" si="218">D215</f>
        <v>2300</v>
      </c>
      <c r="E228" s="379">
        <f t="shared" si="218"/>
        <v>383</v>
      </c>
      <c r="F228" s="379">
        <f t="shared" si="218"/>
        <v>338</v>
      </c>
      <c r="G228" s="380">
        <f t="shared" si="218"/>
        <v>88.250652741514358</v>
      </c>
      <c r="H228" s="381">
        <f t="shared" si="218"/>
        <v>6415.5280000000002</v>
      </c>
      <c r="I228" s="381">
        <f t="shared" ref="I228" si="219">I215</f>
        <v>6415.5280000000002</v>
      </c>
      <c r="J228" s="381">
        <f t="shared" si="218"/>
        <v>1069.2546666666667</v>
      </c>
      <c r="K228" s="381">
        <f t="shared" si="218"/>
        <v>1002.1427500000001</v>
      </c>
      <c r="L228" s="381">
        <f t="shared" si="218"/>
        <v>-67.111916666666616</v>
      </c>
      <c r="M228" s="381">
        <f t="shared" si="218"/>
        <v>0</v>
      </c>
      <c r="N228" s="381">
        <f t="shared" si="218"/>
        <v>1002.1427500000001</v>
      </c>
      <c r="O228" s="381">
        <f t="shared" si="217"/>
        <v>93.723486204097313</v>
      </c>
      <c r="P228" s="589"/>
      <c r="Q228" s="69"/>
    </row>
    <row r="229" spans="1:18" ht="38.25" customHeight="1" x14ac:dyDescent="0.25">
      <c r="A229" s="24">
        <v>1</v>
      </c>
      <c r="B229" s="24">
        <v>1</v>
      </c>
      <c r="C229" s="116" t="s">
        <v>44</v>
      </c>
      <c r="D229" s="379">
        <f t="shared" ref="D229:N229" si="220">D216</f>
        <v>690</v>
      </c>
      <c r="E229" s="379">
        <f t="shared" si="220"/>
        <v>115</v>
      </c>
      <c r="F229" s="379">
        <f t="shared" si="220"/>
        <v>92</v>
      </c>
      <c r="G229" s="380">
        <f t="shared" si="220"/>
        <v>80</v>
      </c>
      <c r="H229" s="381">
        <f t="shared" si="220"/>
        <v>1111.0932</v>
      </c>
      <c r="I229" s="381">
        <f t="shared" ref="I229" si="221">I216</f>
        <v>1111.0932</v>
      </c>
      <c r="J229" s="381">
        <f t="shared" si="220"/>
        <v>185.18219999999999</v>
      </c>
      <c r="K229" s="381">
        <f t="shared" si="220"/>
        <v>146.98364000000001</v>
      </c>
      <c r="L229" s="381">
        <f t="shared" si="220"/>
        <v>-38.198559999999986</v>
      </c>
      <c r="M229" s="381">
        <f t="shared" si="220"/>
        <v>0</v>
      </c>
      <c r="N229" s="381">
        <f t="shared" si="220"/>
        <v>146.98364000000001</v>
      </c>
      <c r="O229" s="379">
        <f t="shared" si="217"/>
        <v>79.372445083814753</v>
      </c>
      <c r="P229" s="589"/>
      <c r="Q229" s="69"/>
    </row>
    <row r="230" spans="1:18" ht="51" customHeight="1" x14ac:dyDescent="0.25">
      <c r="A230" s="24">
        <v>1</v>
      </c>
      <c r="B230" s="24">
        <v>1</v>
      </c>
      <c r="C230" s="116" t="s">
        <v>68</v>
      </c>
      <c r="D230" s="379">
        <f t="shared" ref="D230:N230" si="222">D217</f>
        <v>75</v>
      </c>
      <c r="E230" s="379">
        <f t="shared" si="222"/>
        <v>13</v>
      </c>
      <c r="F230" s="379">
        <f t="shared" si="222"/>
        <v>0</v>
      </c>
      <c r="G230" s="380">
        <f t="shared" si="222"/>
        <v>0</v>
      </c>
      <c r="H230" s="381">
        <f t="shared" si="222"/>
        <v>481.85474999999997</v>
      </c>
      <c r="I230" s="381">
        <f t="shared" ref="I230" si="223">I217</f>
        <v>481.85474999999997</v>
      </c>
      <c r="J230" s="381">
        <f t="shared" si="222"/>
        <v>80.309124999999995</v>
      </c>
      <c r="K230" s="381">
        <f t="shared" si="222"/>
        <v>0</v>
      </c>
      <c r="L230" s="381">
        <f t="shared" si="222"/>
        <v>-80.309124999999995</v>
      </c>
      <c r="M230" s="381">
        <f t="shared" si="222"/>
        <v>0</v>
      </c>
      <c r="N230" s="381">
        <f t="shared" si="222"/>
        <v>0</v>
      </c>
      <c r="O230" s="379">
        <f t="shared" si="217"/>
        <v>0</v>
      </c>
      <c r="P230" s="589"/>
      <c r="Q230" s="69"/>
    </row>
    <row r="231" spans="1:18" ht="38.25" customHeight="1" x14ac:dyDescent="0.25">
      <c r="A231" s="24">
        <v>1</v>
      </c>
      <c r="B231" s="24">
        <v>1</v>
      </c>
      <c r="C231" s="116" t="s">
        <v>69</v>
      </c>
      <c r="D231" s="379">
        <f t="shared" ref="D231:N231" si="224">D218</f>
        <v>109</v>
      </c>
      <c r="E231" s="379">
        <f t="shared" si="224"/>
        <v>18</v>
      </c>
      <c r="F231" s="379">
        <f t="shared" si="224"/>
        <v>0</v>
      </c>
      <c r="G231" s="380">
        <f t="shared" si="224"/>
        <v>0</v>
      </c>
      <c r="H231" s="381">
        <f t="shared" si="224"/>
        <v>700.29557</v>
      </c>
      <c r="I231" s="381">
        <f t="shared" ref="I231" si="225">I218</f>
        <v>700.29557</v>
      </c>
      <c r="J231" s="381">
        <f t="shared" si="224"/>
        <v>116.71592833333334</v>
      </c>
      <c r="K231" s="381">
        <f t="shared" si="224"/>
        <v>0</v>
      </c>
      <c r="L231" s="381">
        <f t="shared" si="224"/>
        <v>-116.71592833333334</v>
      </c>
      <c r="M231" s="381">
        <f t="shared" si="224"/>
        <v>0</v>
      </c>
      <c r="N231" s="381">
        <f t="shared" si="224"/>
        <v>0</v>
      </c>
      <c r="O231" s="379">
        <f t="shared" si="217"/>
        <v>0</v>
      </c>
      <c r="P231" s="589"/>
      <c r="Q231" s="69"/>
    </row>
    <row r="232" spans="1:18" ht="30" x14ac:dyDescent="0.25">
      <c r="A232" s="24">
        <v>1</v>
      </c>
      <c r="B232" s="24">
        <v>1</v>
      </c>
      <c r="C232" s="117" t="s">
        <v>66</v>
      </c>
      <c r="D232" s="379">
        <f t="shared" ref="D232:N232" si="226">D219</f>
        <v>6850</v>
      </c>
      <c r="E232" s="379">
        <f t="shared" si="226"/>
        <v>1141</v>
      </c>
      <c r="F232" s="379">
        <f t="shared" si="226"/>
        <v>777</v>
      </c>
      <c r="G232" s="380">
        <f t="shared" si="226"/>
        <v>68.098159509202446</v>
      </c>
      <c r="H232" s="381">
        <f t="shared" si="226"/>
        <v>14143.317999999999</v>
      </c>
      <c r="I232" s="381">
        <f t="shared" ref="I232" si="227">I219</f>
        <v>14143.317999999999</v>
      </c>
      <c r="J232" s="381">
        <f t="shared" si="226"/>
        <v>2357.2196666666664</v>
      </c>
      <c r="K232" s="381">
        <f t="shared" si="226"/>
        <v>981.87732000000005</v>
      </c>
      <c r="L232" s="381">
        <f t="shared" si="226"/>
        <v>-1375.3423466666666</v>
      </c>
      <c r="M232" s="381">
        <f t="shared" si="226"/>
        <v>-85.618880000000004</v>
      </c>
      <c r="N232" s="381">
        <f t="shared" si="226"/>
        <v>896.25844000000006</v>
      </c>
      <c r="O232" s="379">
        <f t="shared" si="217"/>
        <v>41.654044121754183</v>
      </c>
      <c r="P232" s="589"/>
      <c r="Q232" s="69"/>
    </row>
    <row r="233" spans="1:18" ht="30" x14ac:dyDescent="0.25">
      <c r="A233" s="24">
        <v>1</v>
      </c>
      <c r="B233" s="24">
        <v>1</v>
      </c>
      <c r="C233" s="116" t="s">
        <v>62</v>
      </c>
      <c r="D233" s="379">
        <f t="shared" ref="D233:N233" si="228">D220</f>
        <v>1200</v>
      </c>
      <c r="E233" s="379">
        <f t="shared" si="228"/>
        <v>200</v>
      </c>
      <c r="F233" s="379">
        <f t="shared" si="228"/>
        <v>190</v>
      </c>
      <c r="G233" s="380">
        <f t="shared" si="228"/>
        <v>95</v>
      </c>
      <c r="H233" s="381">
        <f t="shared" si="228"/>
        <v>1452</v>
      </c>
      <c r="I233" s="381">
        <f t="shared" ref="I233" si="229">I220</f>
        <v>1452</v>
      </c>
      <c r="J233" s="381">
        <f t="shared" si="228"/>
        <v>242</v>
      </c>
      <c r="K233" s="381">
        <f t="shared" si="228"/>
        <v>223.63797</v>
      </c>
      <c r="L233" s="381">
        <f t="shared" si="228"/>
        <v>-18.362030000000004</v>
      </c>
      <c r="M233" s="381">
        <f t="shared" si="228"/>
        <v>0</v>
      </c>
      <c r="N233" s="381">
        <f t="shared" si="228"/>
        <v>223.63797</v>
      </c>
      <c r="O233" s="379">
        <f>O220</f>
        <v>92.41238429752066</v>
      </c>
      <c r="P233" s="589"/>
      <c r="Q233" s="69"/>
    </row>
    <row r="234" spans="1:18" ht="45" x14ac:dyDescent="0.25">
      <c r="C234" s="116" t="s">
        <v>90</v>
      </c>
      <c r="D234" s="379">
        <f>D221</f>
        <v>0</v>
      </c>
      <c r="E234" s="379">
        <f t="shared" ref="E234:O234" si="230">E221</f>
        <v>0</v>
      </c>
      <c r="F234" s="379">
        <f t="shared" si="230"/>
        <v>0</v>
      </c>
      <c r="G234" s="380">
        <f t="shared" si="230"/>
        <v>0</v>
      </c>
      <c r="H234" s="381">
        <f t="shared" si="230"/>
        <v>0</v>
      </c>
      <c r="I234" s="381">
        <f t="shared" ref="I234" si="231">I221</f>
        <v>0</v>
      </c>
      <c r="J234" s="381">
        <f t="shared" si="230"/>
        <v>0</v>
      </c>
      <c r="K234" s="381">
        <f t="shared" si="230"/>
        <v>0</v>
      </c>
      <c r="L234" s="381">
        <f t="shared" si="230"/>
        <v>0</v>
      </c>
      <c r="M234" s="381">
        <f t="shared" si="230"/>
        <v>0</v>
      </c>
      <c r="N234" s="381">
        <f t="shared" si="230"/>
        <v>0</v>
      </c>
      <c r="O234" s="379">
        <f t="shared" si="230"/>
        <v>0</v>
      </c>
      <c r="P234" s="589"/>
      <c r="Q234" s="69"/>
    </row>
    <row r="235" spans="1:18" ht="44.25" customHeight="1" x14ac:dyDescent="0.25">
      <c r="A235" s="24">
        <v>1</v>
      </c>
      <c r="B235" s="24">
        <v>1</v>
      </c>
      <c r="C235" s="116" t="s">
        <v>45</v>
      </c>
      <c r="D235" s="379">
        <f t="shared" ref="D235:N235" si="232">D222</f>
        <v>4100</v>
      </c>
      <c r="E235" s="379">
        <f t="shared" si="232"/>
        <v>683</v>
      </c>
      <c r="F235" s="379">
        <f t="shared" si="232"/>
        <v>400</v>
      </c>
      <c r="G235" s="380">
        <f t="shared" si="232"/>
        <v>58.565153733528554</v>
      </c>
      <c r="H235" s="381">
        <f t="shared" si="232"/>
        <v>10666.15</v>
      </c>
      <c r="I235" s="381">
        <f t="shared" ref="I235" si="233">I222</f>
        <v>10666.15</v>
      </c>
      <c r="J235" s="381">
        <f t="shared" si="232"/>
        <v>1777.6916666666666</v>
      </c>
      <c r="K235" s="381">
        <f t="shared" si="232"/>
        <v>558.99258000000009</v>
      </c>
      <c r="L235" s="381">
        <f t="shared" si="232"/>
        <v>-1218.6990866666665</v>
      </c>
      <c r="M235" s="381">
        <f t="shared" si="232"/>
        <v>-85.618880000000004</v>
      </c>
      <c r="N235" s="381">
        <f t="shared" si="232"/>
        <v>473.37370000000004</v>
      </c>
      <c r="O235" s="379">
        <f>K235/J235*100</f>
        <v>31.444855735199678</v>
      </c>
      <c r="P235" s="589"/>
      <c r="Q235" s="69"/>
    </row>
    <row r="236" spans="1:18" ht="44.25" customHeight="1" thickBot="1" x14ac:dyDescent="0.3">
      <c r="A236" s="24">
        <v>1</v>
      </c>
      <c r="B236" s="24">
        <v>1</v>
      </c>
      <c r="C236" s="116" t="s">
        <v>63</v>
      </c>
      <c r="D236" s="379">
        <f t="shared" ref="D236:N236" si="234">D223</f>
        <v>1550</v>
      </c>
      <c r="E236" s="379">
        <f t="shared" si="234"/>
        <v>258</v>
      </c>
      <c r="F236" s="379">
        <f t="shared" si="234"/>
        <v>187</v>
      </c>
      <c r="G236" s="380">
        <f t="shared" si="234"/>
        <v>72.48062015503875</v>
      </c>
      <c r="H236" s="381">
        <f t="shared" si="234"/>
        <v>2025.1679999999999</v>
      </c>
      <c r="I236" s="381">
        <f t="shared" ref="I236" si="235">I223</f>
        <v>2025.1679999999999</v>
      </c>
      <c r="J236" s="381">
        <f t="shared" si="234"/>
        <v>337.52799999999996</v>
      </c>
      <c r="K236" s="381">
        <f t="shared" si="234"/>
        <v>199.24677</v>
      </c>
      <c r="L236" s="381">
        <f t="shared" si="234"/>
        <v>-138.28122999999997</v>
      </c>
      <c r="M236" s="381">
        <f t="shared" si="234"/>
        <v>0</v>
      </c>
      <c r="N236" s="381">
        <f t="shared" si="234"/>
        <v>199.24677</v>
      </c>
      <c r="O236" s="379">
        <f>O223</f>
        <v>59.031182598184451</v>
      </c>
      <c r="P236" s="589"/>
      <c r="Q236" s="69"/>
    </row>
    <row r="237" spans="1:18" s="22" customFormat="1" ht="17.25" customHeight="1" thickBot="1" x14ac:dyDescent="0.3">
      <c r="A237" s="24">
        <v>1</v>
      </c>
      <c r="B237" s="24">
        <v>1</v>
      </c>
      <c r="C237" s="190" t="s">
        <v>71</v>
      </c>
      <c r="D237" s="382"/>
      <c r="E237" s="382"/>
      <c r="F237" s="382"/>
      <c r="G237" s="383"/>
      <c r="H237" s="384">
        <f t="shared" ref="H237:N237" si="236">H224</f>
        <v>22852.089520000001</v>
      </c>
      <c r="I237" s="384">
        <f t="shared" ref="I237" si="237">I224</f>
        <v>22852.089520000001</v>
      </c>
      <c r="J237" s="384">
        <f t="shared" si="236"/>
        <v>3808.6815866666666</v>
      </c>
      <c r="K237" s="384">
        <f t="shared" si="236"/>
        <v>2131.00371</v>
      </c>
      <c r="L237" s="384">
        <f t="shared" si="236"/>
        <v>-1677.6778766666666</v>
      </c>
      <c r="M237" s="384">
        <f t="shared" si="236"/>
        <v>-85.618880000000004</v>
      </c>
      <c r="N237" s="384">
        <f t="shared" si="236"/>
        <v>2045.3848300000002</v>
      </c>
      <c r="O237" s="384">
        <f>O224</f>
        <v>55.951217278445178</v>
      </c>
      <c r="P237" s="589"/>
      <c r="Q237" s="69"/>
      <c r="R237" s="242"/>
    </row>
    <row r="238" spans="1:18" s="22" customFormat="1" ht="17.25" customHeight="1" x14ac:dyDescent="0.25">
      <c r="A238" s="24">
        <v>1</v>
      </c>
      <c r="B238" s="24">
        <v>1</v>
      </c>
      <c r="C238" s="114"/>
      <c r="D238" s="385"/>
      <c r="E238" s="385"/>
      <c r="F238" s="385"/>
      <c r="G238" s="351"/>
      <c r="H238" s="351"/>
      <c r="I238" s="351"/>
      <c r="J238" s="386"/>
      <c r="K238" s="386"/>
      <c r="L238" s="386">
        <f t="shared" ref="L238:L298" si="238">K238-J238</f>
        <v>0</v>
      </c>
      <c r="M238" s="386"/>
      <c r="N238" s="386"/>
      <c r="O238" s="348"/>
      <c r="P238" s="589"/>
      <c r="Q238" s="69"/>
      <c r="R238" s="242"/>
    </row>
    <row r="239" spans="1:18" ht="29.25" x14ac:dyDescent="0.25">
      <c r="A239" s="24">
        <v>1</v>
      </c>
      <c r="B239" s="24">
        <v>1</v>
      </c>
      <c r="C239" s="172" t="s">
        <v>108</v>
      </c>
      <c r="D239" s="316"/>
      <c r="E239" s="315"/>
      <c r="F239" s="315"/>
      <c r="G239" s="315"/>
      <c r="H239" s="315"/>
      <c r="I239" s="315"/>
      <c r="J239" s="387"/>
      <c r="K239" s="387"/>
      <c r="L239" s="387">
        <f t="shared" si="238"/>
        <v>0</v>
      </c>
      <c r="M239" s="387"/>
      <c r="N239" s="387"/>
      <c r="O239" s="388"/>
      <c r="P239" s="589"/>
      <c r="Q239" s="69"/>
    </row>
    <row r="240" spans="1:18" ht="36" customHeight="1" x14ac:dyDescent="0.25">
      <c r="A240" s="24">
        <v>1</v>
      </c>
      <c r="B240" s="24">
        <v>1</v>
      </c>
      <c r="C240" s="199" t="s">
        <v>74</v>
      </c>
      <c r="D240" s="298">
        <f>SUM(D241:D244)</f>
        <v>3719</v>
      </c>
      <c r="E240" s="298">
        <f>SUM(E241:E244)</f>
        <v>620</v>
      </c>
      <c r="F240" s="298">
        <f>SUM(F241:F244)</f>
        <v>555</v>
      </c>
      <c r="G240" s="281">
        <f t="shared" ref="G240:G249" si="239">F240/E240*100</f>
        <v>89.516129032258064</v>
      </c>
      <c r="H240" s="284">
        <f>SUM(H241:H244)</f>
        <v>10686.337869999999</v>
      </c>
      <c r="I240" s="284">
        <f>SUM(I241:I244)</f>
        <v>10686.337869999999</v>
      </c>
      <c r="J240" s="602">
        <f t="shared" ref="J240:N240" si="240">SUM(J241:J244)</f>
        <v>1781.0563116666667</v>
      </c>
      <c r="K240" s="284">
        <f t="shared" si="240"/>
        <v>1383.5097599999999</v>
      </c>
      <c r="L240" s="284">
        <f t="shared" si="240"/>
        <v>-397.54655166666674</v>
      </c>
      <c r="M240" s="284">
        <f t="shared" si="240"/>
        <v>-0.72548000000000001</v>
      </c>
      <c r="N240" s="284">
        <f t="shared" si="240"/>
        <v>1382.7842799999999</v>
      </c>
      <c r="O240" s="298">
        <f t="shared" ref="O240:O250" si="241">K240/J240*100</f>
        <v>77.67916999240451</v>
      </c>
      <c r="P240" s="589"/>
      <c r="Q240" s="69"/>
    </row>
    <row r="241" spans="1:18" ht="31.5" customHeight="1" x14ac:dyDescent="0.25">
      <c r="A241" s="24">
        <v>1</v>
      </c>
      <c r="B241" s="24">
        <v>1</v>
      </c>
      <c r="C241" s="45" t="s">
        <v>43</v>
      </c>
      <c r="D241" s="298">
        <v>2600</v>
      </c>
      <c r="E241" s="604">
        <f t="shared" ref="E241" si="242">ROUND(D241/12*$C$3,0)</f>
        <v>433</v>
      </c>
      <c r="F241" s="298">
        <v>383</v>
      </c>
      <c r="G241" s="281">
        <f t="shared" si="239"/>
        <v>88.45265588914549</v>
      </c>
      <c r="H241" s="284">
        <v>7252.3360000000002</v>
      </c>
      <c r="I241" s="284">
        <v>7252.3360000000002</v>
      </c>
      <c r="J241" s="602">
        <f>H241/12*$C$3+(I241-H241)/11*1</f>
        <v>1208.7226666666668</v>
      </c>
      <c r="K241" s="284">
        <f t="shared" ref="K241:K249" si="243">N241-M241</f>
        <v>1098.86113</v>
      </c>
      <c r="L241" s="284">
        <f t="shared" si="238"/>
        <v>-109.86153666666678</v>
      </c>
      <c r="M241" s="284">
        <v>-0.72548000000000001</v>
      </c>
      <c r="N241" s="284">
        <v>1098.1356499999999</v>
      </c>
      <c r="O241" s="298">
        <f t="shared" si="241"/>
        <v>90.910939316656041</v>
      </c>
      <c r="P241" s="589"/>
      <c r="Q241" s="69"/>
    </row>
    <row r="242" spans="1:18" ht="33" customHeight="1" x14ac:dyDescent="0.25">
      <c r="A242" s="24">
        <v>1</v>
      </c>
      <c r="B242" s="24">
        <v>1</v>
      </c>
      <c r="C242" s="45" t="s">
        <v>44</v>
      </c>
      <c r="D242" s="298">
        <v>780</v>
      </c>
      <c r="E242" s="299">
        <f t="shared" ref="E242:E249" si="244">ROUND(D242/12*$C$3,0)</f>
        <v>130</v>
      </c>
      <c r="F242" s="298">
        <v>172</v>
      </c>
      <c r="G242" s="281">
        <f t="shared" si="239"/>
        <v>132.30769230769229</v>
      </c>
      <c r="H242" s="284">
        <v>1256.0183999999999</v>
      </c>
      <c r="I242" s="284">
        <v>1256.0183999999999</v>
      </c>
      <c r="J242" s="602">
        <f>H242/12*$C$3+(I242-H242)/11*1</f>
        <v>209.3364</v>
      </c>
      <c r="K242" s="284">
        <f t="shared" si="243"/>
        <v>284.64863000000003</v>
      </c>
      <c r="L242" s="284">
        <f t="shared" si="238"/>
        <v>75.312230000000028</v>
      </c>
      <c r="M242" s="284">
        <v>0</v>
      </c>
      <c r="N242" s="284">
        <v>284.64863000000003</v>
      </c>
      <c r="O242" s="298">
        <f t="shared" si="241"/>
        <v>135.97665288979843</v>
      </c>
      <c r="P242" s="589"/>
      <c r="Q242" s="69"/>
    </row>
    <row r="243" spans="1:18" ht="30" x14ac:dyDescent="0.25">
      <c r="A243" s="24">
        <v>1</v>
      </c>
      <c r="B243" s="24">
        <v>1</v>
      </c>
      <c r="C243" s="45" t="s">
        <v>68</v>
      </c>
      <c r="D243" s="298">
        <v>88</v>
      </c>
      <c r="E243" s="299">
        <f t="shared" si="244"/>
        <v>15</v>
      </c>
      <c r="F243" s="298"/>
      <c r="G243" s="281">
        <f t="shared" si="239"/>
        <v>0</v>
      </c>
      <c r="H243" s="284">
        <v>565.37623999999994</v>
      </c>
      <c r="I243" s="284">
        <v>565.37623999999994</v>
      </c>
      <c r="J243" s="602">
        <f>H243/12*$C$3+(I243-H243)/11*1</f>
        <v>94.229373333333328</v>
      </c>
      <c r="K243" s="284">
        <f t="shared" si="243"/>
        <v>0</v>
      </c>
      <c r="L243" s="284">
        <f t="shared" si="238"/>
        <v>-94.229373333333328</v>
      </c>
      <c r="M243" s="284">
        <v>0</v>
      </c>
      <c r="N243" s="284">
        <v>0</v>
      </c>
      <c r="O243" s="298">
        <f t="shared" si="241"/>
        <v>0</v>
      </c>
      <c r="P243" s="589"/>
      <c r="Q243" s="69"/>
    </row>
    <row r="244" spans="1:18" ht="34.5" customHeight="1" x14ac:dyDescent="0.25">
      <c r="A244" s="24">
        <v>1</v>
      </c>
      <c r="B244" s="24">
        <v>1</v>
      </c>
      <c r="C244" s="45" t="s">
        <v>69</v>
      </c>
      <c r="D244" s="298">
        <v>251</v>
      </c>
      <c r="E244" s="299">
        <f t="shared" si="244"/>
        <v>42</v>
      </c>
      <c r="F244" s="298"/>
      <c r="G244" s="281">
        <f t="shared" si="239"/>
        <v>0</v>
      </c>
      <c r="H244" s="284">
        <v>1612.6072300000001</v>
      </c>
      <c r="I244" s="284">
        <v>1612.6072300000001</v>
      </c>
      <c r="J244" s="602">
        <f>H244/12*$C$3+(I244-H244)/11*1</f>
        <v>268.76787166666668</v>
      </c>
      <c r="K244" s="284">
        <f t="shared" si="243"/>
        <v>0</v>
      </c>
      <c r="L244" s="284">
        <f t="shared" si="238"/>
        <v>-268.76787166666668</v>
      </c>
      <c r="M244" s="284">
        <v>0</v>
      </c>
      <c r="N244" s="284">
        <v>0</v>
      </c>
      <c r="O244" s="298">
        <f t="shared" si="241"/>
        <v>0</v>
      </c>
      <c r="P244" s="589"/>
      <c r="Q244" s="69"/>
    </row>
    <row r="245" spans="1:18" ht="44.25" customHeight="1" x14ac:dyDescent="0.25">
      <c r="A245" s="24">
        <v>1</v>
      </c>
      <c r="B245" s="24">
        <v>1</v>
      </c>
      <c r="C245" s="131" t="s">
        <v>66</v>
      </c>
      <c r="D245" s="298">
        <f>D246+D248+D249</f>
        <v>5469</v>
      </c>
      <c r="E245" s="298">
        <f t="shared" ref="E245:F245" si="245">E246+E248+E249</f>
        <v>912</v>
      </c>
      <c r="F245" s="298">
        <f t="shared" si="245"/>
        <v>1337</v>
      </c>
      <c r="G245" s="281">
        <f t="shared" si="239"/>
        <v>146.60087719298244</v>
      </c>
      <c r="H245" s="284">
        <f t="shared" ref="H245:N245" si="246">H246+H248+H249</f>
        <v>11288.670039999999</v>
      </c>
      <c r="I245" s="284">
        <f t="shared" ref="I245" si="247">I246+I248+I249</f>
        <v>11288.670039999999</v>
      </c>
      <c r="J245" s="602">
        <f t="shared" si="246"/>
        <v>1881.4450066666668</v>
      </c>
      <c r="K245" s="284">
        <f t="shared" si="246"/>
        <v>4163.5203799999999</v>
      </c>
      <c r="L245" s="284">
        <f t="shared" si="246"/>
        <v>2282.0753733333331</v>
      </c>
      <c r="M245" s="284">
        <f t="shared" si="246"/>
        <v>0</v>
      </c>
      <c r="N245" s="284">
        <f t="shared" si="246"/>
        <v>4163.5203799999999</v>
      </c>
      <c r="O245" s="298">
        <f t="shared" si="241"/>
        <v>221.29375906535046</v>
      </c>
      <c r="P245" s="589"/>
      <c r="Q245" s="69"/>
    </row>
    <row r="246" spans="1:18" ht="30" x14ac:dyDescent="0.25">
      <c r="A246" s="24">
        <v>1</v>
      </c>
      <c r="B246" s="24">
        <v>1</v>
      </c>
      <c r="C246" s="45" t="s">
        <v>62</v>
      </c>
      <c r="D246" s="298">
        <v>700</v>
      </c>
      <c r="E246" s="604">
        <f t="shared" ref="E246" si="248">ROUND(D246/12*$C$3,0)</f>
        <v>117</v>
      </c>
      <c r="F246" s="298">
        <v>42</v>
      </c>
      <c r="G246" s="281">
        <f t="shared" si="239"/>
        <v>35.897435897435898</v>
      </c>
      <c r="H246" s="284">
        <v>847</v>
      </c>
      <c r="I246" s="284">
        <v>847</v>
      </c>
      <c r="J246" s="602">
        <f>H246/12*$C$3+(I246-H246)/11*1</f>
        <v>141.16666666666666</v>
      </c>
      <c r="K246" s="284">
        <f t="shared" si="243"/>
        <v>48.300980000000003</v>
      </c>
      <c r="L246" s="284">
        <f t="shared" si="238"/>
        <v>-92.865686666666647</v>
      </c>
      <c r="M246" s="284">
        <v>0</v>
      </c>
      <c r="N246" s="284">
        <v>48.300980000000003</v>
      </c>
      <c r="O246" s="298">
        <f t="shared" si="241"/>
        <v>34.21557024793389</v>
      </c>
      <c r="P246" s="589"/>
      <c r="Q246" s="69"/>
    </row>
    <row r="247" spans="1:18" ht="45" x14ac:dyDescent="0.25">
      <c r="C247" s="621" t="s">
        <v>90</v>
      </c>
      <c r="D247" s="298"/>
      <c r="E247" s="604"/>
      <c r="F247" s="298"/>
      <c r="G247" s="281"/>
      <c r="H247" s="284"/>
      <c r="I247" s="284"/>
      <c r="J247" s="602"/>
      <c r="K247" s="284"/>
      <c r="L247" s="284"/>
      <c r="M247" s="284"/>
      <c r="N247" s="284"/>
      <c r="O247" s="298"/>
      <c r="P247" s="589"/>
      <c r="Q247" s="69"/>
    </row>
    <row r="248" spans="1:18" ht="58.9" customHeight="1" x14ac:dyDescent="0.25">
      <c r="A248" s="24">
        <v>1</v>
      </c>
      <c r="B248" s="24">
        <v>1</v>
      </c>
      <c r="C248" s="45" t="s">
        <v>72</v>
      </c>
      <c r="D248" s="298">
        <v>4410</v>
      </c>
      <c r="E248" s="299">
        <f t="shared" si="244"/>
        <v>735</v>
      </c>
      <c r="F248" s="298">
        <v>1262</v>
      </c>
      <c r="G248" s="281">
        <f t="shared" si="239"/>
        <v>171.70068027210885</v>
      </c>
      <c r="H248" s="284">
        <v>9972.6149999999998</v>
      </c>
      <c r="I248" s="284">
        <v>9972.6149999999998</v>
      </c>
      <c r="J248" s="602">
        <f>H248/12*$C$3+(I248-H248)/11*1</f>
        <v>1662.1025</v>
      </c>
      <c r="K248" s="284">
        <f t="shared" si="243"/>
        <v>4081.6569999999997</v>
      </c>
      <c r="L248" s="284">
        <f t="shared" si="238"/>
        <v>2419.5544999999997</v>
      </c>
      <c r="M248" s="284">
        <v>0</v>
      </c>
      <c r="N248" s="284">
        <v>4081.6569999999997</v>
      </c>
      <c r="O248" s="298">
        <f t="shared" si="241"/>
        <v>245.57191869935818</v>
      </c>
      <c r="P248" s="589"/>
      <c r="Q248" s="69"/>
    </row>
    <row r="249" spans="1:18" ht="45" customHeight="1" thickBot="1" x14ac:dyDescent="0.3">
      <c r="A249" s="24">
        <v>1</v>
      </c>
      <c r="B249" s="24">
        <v>1</v>
      </c>
      <c r="C249" s="45" t="s">
        <v>63</v>
      </c>
      <c r="D249" s="298">
        <v>359</v>
      </c>
      <c r="E249" s="299">
        <f t="shared" si="244"/>
        <v>60</v>
      </c>
      <c r="F249" s="298">
        <v>33</v>
      </c>
      <c r="G249" s="281">
        <f t="shared" si="239"/>
        <v>55.000000000000007</v>
      </c>
      <c r="H249" s="284">
        <v>469.05503999999996</v>
      </c>
      <c r="I249" s="284">
        <v>469.05503999999996</v>
      </c>
      <c r="J249" s="602">
        <f>H249/12*$C$3+(I249-H249)/11*1</f>
        <v>78.175839999999994</v>
      </c>
      <c r="K249" s="284">
        <f t="shared" si="243"/>
        <v>33.562400000000004</v>
      </c>
      <c r="L249" s="284">
        <f t="shared" si="238"/>
        <v>-44.61343999999999</v>
      </c>
      <c r="M249" s="284">
        <v>0</v>
      </c>
      <c r="N249" s="284">
        <v>33.562400000000004</v>
      </c>
      <c r="O249" s="298">
        <f t="shared" si="241"/>
        <v>42.9319339581129</v>
      </c>
      <c r="P249" s="589"/>
      <c r="Q249" s="69"/>
    </row>
    <row r="250" spans="1:18" s="8" customFormat="1" ht="15.75" thickBot="1" x14ac:dyDescent="0.3">
      <c r="A250" s="24">
        <v>1</v>
      </c>
      <c r="B250" s="24">
        <v>1</v>
      </c>
      <c r="C250" s="73" t="s">
        <v>149</v>
      </c>
      <c r="D250" s="345"/>
      <c r="E250" s="345"/>
      <c r="F250" s="345"/>
      <c r="G250" s="389"/>
      <c r="H250" s="370">
        <f>H245+H240</f>
        <v>21975.00791</v>
      </c>
      <c r="I250" s="370">
        <f>I245+I240</f>
        <v>21975.00791</v>
      </c>
      <c r="J250" s="370">
        <f t="shared" ref="J250:M250" si="249">J245+J240</f>
        <v>3662.5013183333335</v>
      </c>
      <c r="K250" s="370">
        <f t="shared" si="249"/>
        <v>5547.0301399999998</v>
      </c>
      <c r="L250" s="370">
        <f t="shared" si="249"/>
        <v>1884.5288216666663</v>
      </c>
      <c r="M250" s="370">
        <f t="shared" si="249"/>
        <v>-0.72548000000000001</v>
      </c>
      <c r="N250" s="370">
        <f>N245+N240</f>
        <v>5546.3046599999998</v>
      </c>
      <c r="O250" s="345">
        <f t="shared" si="241"/>
        <v>151.45469333303188</v>
      </c>
      <c r="P250" s="589"/>
      <c r="Q250" s="69"/>
      <c r="R250" s="242"/>
    </row>
    <row r="251" spans="1:18" ht="35.25" customHeight="1" x14ac:dyDescent="0.25">
      <c r="A251" s="24">
        <v>1</v>
      </c>
      <c r="B251" s="24">
        <v>1</v>
      </c>
      <c r="C251" s="191" t="s">
        <v>34</v>
      </c>
      <c r="D251" s="390"/>
      <c r="E251" s="390"/>
      <c r="F251" s="390"/>
      <c r="G251" s="391"/>
      <c r="H251" s="392"/>
      <c r="I251" s="392"/>
      <c r="J251" s="392"/>
      <c r="K251" s="392"/>
      <c r="L251" s="392">
        <f t="shared" si="238"/>
        <v>0</v>
      </c>
      <c r="M251" s="392"/>
      <c r="N251" s="392"/>
      <c r="O251" s="393"/>
      <c r="P251" s="589"/>
      <c r="Q251" s="69"/>
    </row>
    <row r="252" spans="1:18" ht="30" x14ac:dyDescent="0.25">
      <c r="A252" s="24">
        <v>1</v>
      </c>
      <c r="B252" s="24">
        <v>1</v>
      </c>
      <c r="C252" s="127" t="s">
        <v>74</v>
      </c>
      <c r="D252" s="394">
        <f t="shared" ref="D252:O252" si="250">D240</f>
        <v>3719</v>
      </c>
      <c r="E252" s="394">
        <f t="shared" si="250"/>
        <v>620</v>
      </c>
      <c r="F252" s="394">
        <f t="shared" si="250"/>
        <v>555</v>
      </c>
      <c r="G252" s="395">
        <f t="shared" si="250"/>
        <v>89.516129032258064</v>
      </c>
      <c r="H252" s="396">
        <f t="shared" si="250"/>
        <v>10686.337869999999</v>
      </c>
      <c r="I252" s="396">
        <f t="shared" ref="I252" si="251">I240</f>
        <v>10686.337869999999</v>
      </c>
      <c r="J252" s="396">
        <f t="shared" si="250"/>
        <v>1781.0563116666667</v>
      </c>
      <c r="K252" s="396">
        <f t="shared" si="250"/>
        <v>1383.5097599999999</v>
      </c>
      <c r="L252" s="396">
        <f t="shared" si="250"/>
        <v>-397.54655166666674</v>
      </c>
      <c r="M252" s="396">
        <f t="shared" si="250"/>
        <v>-0.72548000000000001</v>
      </c>
      <c r="N252" s="396">
        <f t="shared" si="250"/>
        <v>1382.7842799999999</v>
      </c>
      <c r="O252" s="397">
        <f t="shared" si="250"/>
        <v>77.67916999240451</v>
      </c>
      <c r="P252" s="589"/>
      <c r="Q252" s="69"/>
    </row>
    <row r="253" spans="1:18" ht="27" customHeight="1" x14ac:dyDescent="0.25">
      <c r="A253" s="24">
        <v>1</v>
      </c>
      <c r="B253" s="24">
        <v>1</v>
      </c>
      <c r="C253" s="119" t="s">
        <v>43</v>
      </c>
      <c r="D253" s="394">
        <f t="shared" ref="D253:O253" si="252">D241</f>
        <v>2600</v>
      </c>
      <c r="E253" s="394">
        <f t="shared" si="252"/>
        <v>433</v>
      </c>
      <c r="F253" s="394">
        <f t="shared" si="252"/>
        <v>383</v>
      </c>
      <c r="G253" s="395">
        <f t="shared" si="252"/>
        <v>88.45265588914549</v>
      </c>
      <c r="H253" s="396">
        <f t="shared" si="252"/>
        <v>7252.3360000000002</v>
      </c>
      <c r="I253" s="396">
        <f t="shared" ref="I253" si="253">I241</f>
        <v>7252.3360000000002</v>
      </c>
      <c r="J253" s="396">
        <f t="shared" si="252"/>
        <v>1208.7226666666668</v>
      </c>
      <c r="K253" s="396">
        <f t="shared" si="252"/>
        <v>1098.86113</v>
      </c>
      <c r="L253" s="396">
        <f t="shared" si="252"/>
        <v>-109.86153666666678</v>
      </c>
      <c r="M253" s="396">
        <f t="shared" si="252"/>
        <v>-0.72548000000000001</v>
      </c>
      <c r="N253" s="396">
        <f t="shared" si="252"/>
        <v>1098.1356499999999</v>
      </c>
      <c r="O253" s="397">
        <f t="shared" si="252"/>
        <v>90.910939316656041</v>
      </c>
      <c r="P253" s="589"/>
      <c r="Q253" s="69"/>
    </row>
    <row r="254" spans="1:18" ht="27" customHeight="1" x14ac:dyDescent="0.25">
      <c r="A254" s="24">
        <v>1</v>
      </c>
      <c r="B254" s="24">
        <v>1</v>
      </c>
      <c r="C254" s="119" t="s">
        <v>44</v>
      </c>
      <c r="D254" s="394">
        <f t="shared" ref="D254:O254" si="254">D242</f>
        <v>780</v>
      </c>
      <c r="E254" s="394">
        <f t="shared" si="254"/>
        <v>130</v>
      </c>
      <c r="F254" s="394">
        <f t="shared" si="254"/>
        <v>172</v>
      </c>
      <c r="G254" s="395">
        <f t="shared" si="254"/>
        <v>132.30769230769229</v>
      </c>
      <c r="H254" s="396">
        <f t="shared" si="254"/>
        <v>1256.0183999999999</v>
      </c>
      <c r="I254" s="396">
        <f t="shared" ref="I254" si="255">I242</f>
        <v>1256.0183999999999</v>
      </c>
      <c r="J254" s="396">
        <f t="shared" si="254"/>
        <v>209.3364</v>
      </c>
      <c r="K254" s="396">
        <f t="shared" si="254"/>
        <v>284.64863000000003</v>
      </c>
      <c r="L254" s="396">
        <f t="shared" si="254"/>
        <v>75.312230000000028</v>
      </c>
      <c r="M254" s="396">
        <f t="shared" si="254"/>
        <v>0</v>
      </c>
      <c r="N254" s="396">
        <f t="shared" si="254"/>
        <v>284.64863000000003</v>
      </c>
      <c r="O254" s="397">
        <f t="shared" si="254"/>
        <v>135.97665288979843</v>
      </c>
      <c r="P254" s="589"/>
      <c r="Q254" s="69"/>
    </row>
    <row r="255" spans="1:18" ht="27" customHeight="1" x14ac:dyDescent="0.25">
      <c r="A255" s="24">
        <v>1</v>
      </c>
      <c r="B255" s="24">
        <v>1</v>
      </c>
      <c r="C255" s="119" t="s">
        <v>68</v>
      </c>
      <c r="D255" s="394">
        <f t="shared" ref="D255:O255" si="256">D243</f>
        <v>88</v>
      </c>
      <c r="E255" s="394">
        <f t="shared" si="256"/>
        <v>15</v>
      </c>
      <c r="F255" s="394">
        <f t="shared" si="256"/>
        <v>0</v>
      </c>
      <c r="G255" s="395">
        <f t="shared" si="256"/>
        <v>0</v>
      </c>
      <c r="H255" s="396">
        <f t="shared" si="256"/>
        <v>565.37623999999994</v>
      </c>
      <c r="I255" s="396">
        <f t="shared" ref="I255" si="257">I243</f>
        <v>565.37623999999994</v>
      </c>
      <c r="J255" s="396">
        <f t="shared" si="256"/>
        <v>94.229373333333328</v>
      </c>
      <c r="K255" s="396">
        <f t="shared" si="256"/>
        <v>0</v>
      </c>
      <c r="L255" s="396">
        <f t="shared" si="256"/>
        <v>-94.229373333333328</v>
      </c>
      <c r="M255" s="396">
        <f t="shared" si="256"/>
        <v>0</v>
      </c>
      <c r="N255" s="396">
        <f t="shared" si="256"/>
        <v>0</v>
      </c>
      <c r="O255" s="397">
        <f t="shared" si="256"/>
        <v>0</v>
      </c>
      <c r="P255" s="589"/>
      <c r="Q255" s="69"/>
    </row>
    <row r="256" spans="1:18" ht="27" customHeight="1" x14ac:dyDescent="0.25">
      <c r="A256" s="24">
        <v>1</v>
      </c>
      <c r="B256" s="24">
        <v>1</v>
      </c>
      <c r="C256" s="119" t="s">
        <v>69</v>
      </c>
      <c r="D256" s="394">
        <f t="shared" ref="D256:O256" si="258">D244</f>
        <v>251</v>
      </c>
      <c r="E256" s="394">
        <f t="shared" si="258"/>
        <v>42</v>
      </c>
      <c r="F256" s="394">
        <f t="shared" si="258"/>
        <v>0</v>
      </c>
      <c r="G256" s="395">
        <f t="shared" si="258"/>
        <v>0</v>
      </c>
      <c r="H256" s="396">
        <f t="shared" si="258"/>
        <v>1612.6072300000001</v>
      </c>
      <c r="I256" s="396">
        <f t="shared" ref="I256" si="259">I244</f>
        <v>1612.6072300000001</v>
      </c>
      <c r="J256" s="396">
        <f t="shared" si="258"/>
        <v>268.76787166666668</v>
      </c>
      <c r="K256" s="396">
        <f t="shared" si="258"/>
        <v>0</v>
      </c>
      <c r="L256" s="396">
        <f t="shared" si="258"/>
        <v>-268.76787166666668</v>
      </c>
      <c r="M256" s="396">
        <f t="shared" si="258"/>
        <v>0</v>
      </c>
      <c r="N256" s="396">
        <f t="shared" si="258"/>
        <v>0</v>
      </c>
      <c r="O256" s="397">
        <f t="shared" si="258"/>
        <v>0</v>
      </c>
      <c r="P256" s="589"/>
      <c r="Q256" s="69"/>
    </row>
    <row r="257" spans="1:18" ht="41.25" customHeight="1" x14ac:dyDescent="0.25">
      <c r="A257" s="24">
        <v>1</v>
      </c>
      <c r="B257" s="24">
        <v>1</v>
      </c>
      <c r="C257" s="127" t="s">
        <v>66</v>
      </c>
      <c r="D257" s="394">
        <f t="shared" ref="D257:O257" si="260">D245</f>
        <v>5469</v>
      </c>
      <c r="E257" s="394">
        <f t="shared" si="260"/>
        <v>912</v>
      </c>
      <c r="F257" s="394">
        <f t="shared" si="260"/>
        <v>1337</v>
      </c>
      <c r="G257" s="395">
        <f t="shared" si="260"/>
        <v>146.60087719298244</v>
      </c>
      <c r="H257" s="396">
        <f t="shared" si="260"/>
        <v>11288.670039999999</v>
      </c>
      <c r="I257" s="396">
        <f t="shared" ref="I257" si="261">I245</f>
        <v>11288.670039999999</v>
      </c>
      <c r="J257" s="396">
        <f t="shared" si="260"/>
        <v>1881.4450066666668</v>
      </c>
      <c r="K257" s="396">
        <f t="shared" si="260"/>
        <v>4163.5203799999999</v>
      </c>
      <c r="L257" s="396">
        <f t="shared" si="260"/>
        <v>2282.0753733333331</v>
      </c>
      <c r="M257" s="396">
        <f t="shared" si="260"/>
        <v>0</v>
      </c>
      <c r="N257" s="396">
        <f t="shared" si="260"/>
        <v>4163.5203799999999</v>
      </c>
      <c r="O257" s="397">
        <f t="shared" si="260"/>
        <v>221.29375906535046</v>
      </c>
      <c r="P257" s="589"/>
      <c r="Q257" s="69"/>
    </row>
    <row r="258" spans="1:18" ht="30" x14ac:dyDescent="0.25">
      <c r="A258" s="24">
        <v>1</v>
      </c>
      <c r="B258" s="24">
        <v>1</v>
      </c>
      <c r="C258" s="119" t="s">
        <v>62</v>
      </c>
      <c r="D258" s="394">
        <f t="shared" ref="D258:O258" si="262">D246</f>
        <v>700</v>
      </c>
      <c r="E258" s="394">
        <f t="shared" si="262"/>
        <v>117</v>
      </c>
      <c r="F258" s="394">
        <f t="shared" si="262"/>
        <v>42</v>
      </c>
      <c r="G258" s="395">
        <f t="shared" si="262"/>
        <v>35.897435897435898</v>
      </c>
      <c r="H258" s="396">
        <f t="shared" si="262"/>
        <v>847</v>
      </c>
      <c r="I258" s="396">
        <f t="shared" ref="I258" si="263">I246</f>
        <v>847</v>
      </c>
      <c r="J258" s="396">
        <f t="shared" si="262"/>
        <v>141.16666666666666</v>
      </c>
      <c r="K258" s="396">
        <f t="shared" si="262"/>
        <v>48.300980000000003</v>
      </c>
      <c r="L258" s="396">
        <f t="shared" si="262"/>
        <v>-92.865686666666647</v>
      </c>
      <c r="M258" s="396">
        <f t="shared" si="262"/>
        <v>0</v>
      </c>
      <c r="N258" s="396">
        <f t="shared" si="262"/>
        <v>48.300980000000003</v>
      </c>
      <c r="O258" s="394">
        <f t="shared" si="262"/>
        <v>34.21557024793389</v>
      </c>
      <c r="P258" s="589"/>
      <c r="Q258" s="69"/>
    </row>
    <row r="259" spans="1:18" ht="45" x14ac:dyDescent="0.25">
      <c r="C259" s="119" t="s">
        <v>90</v>
      </c>
      <c r="D259" s="394">
        <f t="shared" ref="D259:O259" si="264">D247</f>
        <v>0</v>
      </c>
      <c r="E259" s="394">
        <f t="shared" si="264"/>
        <v>0</v>
      </c>
      <c r="F259" s="394">
        <f t="shared" si="264"/>
        <v>0</v>
      </c>
      <c r="G259" s="395">
        <f t="shared" si="264"/>
        <v>0</v>
      </c>
      <c r="H259" s="396">
        <f t="shared" si="264"/>
        <v>0</v>
      </c>
      <c r="I259" s="396">
        <f t="shared" ref="I259" si="265">I247</f>
        <v>0</v>
      </c>
      <c r="J259" s="396">
        <f t="shared" si="264"/>
        <v>0</v>
      </c>
      <c r="K259" s="396">
        <f t="shared" si="264"/>
        <v>0</v>
      </c>
      <c r="L259" s="396">
        <f t="shared" si="264"/>
        <v>0</v>
      </c>
      <c r="M259" s="396">
        <f t="shared" si="264"/>
        <v>0</v>
      </c>
      <c r="N259" s="396">
        <f t="shared" si="264"/>
        <v>0</v>
      </c>
      <c r="O259" s="394">
        <f t="shared" si="264"/>
        <v>0</v>
      </c>
      <c r="P259" s="589"/>
      <c r="Q259" s="69"/>
    </row>
    <row r="260" spans="1:18" ht="42.75" customHeight="1" x14ac:dyDescent="0.25">
      <c r="A260" s="24">
        <v>1</v>
      </c>
      <c r="B260" s="24">
        <v>1</v>
      </c>
      <c r="C260" s="119" t="s">
        <v>45</v>
      </c>
      <c r="D260" s="394">
        <f t="shared" ref="D260:O260" si="266">D248</f>
        <v>4410</v>
      </c>
      <c r="E260" s="394">
        <f t="shared" si="266"/>
        <v>735</v>
      </c>
      <c r="F260" s="394">
        <f t="shared" si="266"/>
        <v>1262</v>
      </c>
      <c r="G260" s="395">
        <f t="shared" si="266"/>
        <v>171.70068027210885</v>
      </c>
      <c r="H260" s="396">
        <f t="shared" si="266"/>
        <v>9972.6149999999998</v>
      </c>
      <c r="I260" s="396">
        <f t="shared" ref="I260" si="267">I248</f>
        <v>9972.6149999999998</v>
      </c>
      <c r="J260" s="396">
        <f t="shared" si="266"/>
        <v>1662.1025</v>
      </c>
      <c r="K260" s="396">
        <f t="shared" si="266"/>
        <v>4081.6569999999997</v>
      </c>
      <c r="L260" s="396">
        <f t="shared" si="266"/>
        <v>2419.5544999999997</v>
      </c>
      <c r="M260" s="396">
        <f t="shared" si="266"/>
        <v>0</v>
      </c>
      <c r="N260" s="396">
        <f t="shared" si="266"/>
        <v>4081.6569999999997</v>
      </c>
      <c r="O260" s="397">
        <f t="shared" si="266"/>
        <v>245.57191869935818</v>
      </c>
      <c r="P260" s="589"/>
      <c r="Q260" s="69"/>
    </row>
    <row r="261" spans="1:18" ht="42.75" customHeight="1" thickBot="1" x14ac:dyDescent="0.3">
      <c r="A261" s="24">
        <v>1</v>
      </c>
      <c r="B261" s="24">
        <v>1</v>
      </c>
      <c r="C261" s="119" t="s">
        <v>63</v>
      </c>
      <c r="D261" s="394">
        <f t="shared" ref="D261:O261" si="268">D249</f>
        <v>359</v>
      </c>
      <c r="E261" s="394">
        <f t="shared" si="268"/>
        <v>60</v>
      </c>
      <c r="F261" s="394">
        <f t="shared" si="268"/>
        <v>33</v>
      </c>
      <c r="G261" s="395">
        <f t="shared" si="268"/>
        <v>55.000000000000007</v>
      </c>
      <c r="H261" s="396">
        <f t="shared" si="268"/>
        <v>469.05503999999996</v>
      </c>
      <c r="I261" s="396">
        <f t="shared" ref="I261" si="269">I249</f>
        <v>469.05503999999996</v>
      </c>
      <c r="J261" s="396">
        <f t="shared" si="268"/>
        <v>78.175839999999994</v>
      </c>
      <c r="K261" s="396">
        <f t="shared" si="268"/>
        <v>33.562400000000004</v>
      </c>
      <c r="L261" s="396">
        <f t="shared" si="268"/>
        <v>-44.61343999999999</v>
      </c>
      <c r="M261" s="396">
        <f t="shared" si="268"/>
        <v>0</v>
      </c>
      <c r="N261" s="396">
        <f t="shared" si="268"/>
        <v>33.562400000000004</v>
      </c>
      <c r="O261" s="396">
        <f t="shared" si="268"/>
        <v>42.9319339581129</v>
      </c>
      <c r="P261" s="589"/>
      <c r="Q261" s="69"/>
    </row>
    <row r="262" spans="1:18" s="8" customFormat="1" ht="15" customHeight="1" thickBot="1" x14ac:dyDescent="0.3">
      <c r="A262" s="24">
        <v>1</v>
      </c>
      <c r="B262" s="24">
        <v>1</v>
      </c>
      <c r="C262" s="192" t="s">
        <v>71</v>
      </c>
      <c r="D262" s="398">
        <f t="shared" ref="D262:O262" si="270">D250</f>
        <v>0</v>
      </c>
      <c r="E262" s="398">
        <f t="shared" si="270"/>
        <v>0</v>
      </c>
      <c r="F262" s="398">
        <f t="shared" si="270"/>
        <v>0</v>
      </c>
      <c r="G262" s="399">
        <f t="shared" si="270"/>
        <v>0</v>
      </c>
      <c r="H262" s="400">
        <f t="shared" si="270"/>
        <v>21975.00791</v>
      </c>
      <c r="I262" s="400">
        <f t="shared" ref="I262" si="271">I250</f>
        <v>21975.00791</v>
      </c>
      <c r="J262" s="400">
        <f t="shared" si="270"/>
        <v>3662.5013183333335</v>
      </c>
      <c r="K262" s="400">
        <f t="shared" si="270"/>
        <v>5547.0301399999998</v>
      </c>
      <c r="L262" s="400">
        <f t="shared" si="270"/>
        <v>1884.5288216666663</v>
      </c>
      <c r="M262" s="400">
        <f t="shared" si="270"/>
        <v>-0.72548000000000001</v>
      </c>
      <c r="N262" s="400">
        <f t="shared" si="270"/>
        <v>5546.3046599999998</v>
      </c>
      <c r="O262" s="398">
        <f t="shared" si="270"/>
        <v>151.45469333303188</v>
      </c>
      <c r="P262" s="589"/>
      <c r="Q262" s="69"/>
      <c r="R262" s="242"/>
    </row>
    <row r="263" spans="1:18" x14ac:dyDescent="0.25">
      <c r="A263" s="24">
        <v>1</v>
      </c>
      <c r="B263" s="24">
        <v>1</v>
      </c>
      <c r="C263" s="121"/>
      <c r="D263" s="43"/>
      <c r="E263" s="43"/>
      <c r="F263" s="43"/>
      <c r="G263" s="43"/>
      <c r="H263" s="43"/>
      <c r="I263" s="43"/>
      <c r="J263" s="401"/>
      <c r="K263" s="401"/>
      <c r="L263" s="401">
        <f t="shared" si="238"/>
        <v>0</v>
      </c>
      <c r="M263" s="401"/>
      <c r="N263" s="401"/>
      <c r="O263" s="43"/>
      <c r="P263" s="589"/>
      <c r="Q263" s="69"/>
    </row>
    <row r="264" spans="1:18" ht="29.25" customHeight="1" x14ac:dyDescent="0.25">
      <c r="A264" s="24">
        <v>1</v>
      </c>
      <c r="B264" s="24">
        <v>1</v>
      </c>
      <c r="C264" s="174" t="s">
        <v>109</v>
      </c>
      <c r="D264" s="402"/>
      <c r="E264" s="402"/>
      <c r="F264" s="402"/>
      <c r="G264" s="402"/>
      <c r="H264" s="402"/>
      <c r="I264" s="402"/>
      <c r="J264" s="283"/>
      <c r="K264" s="283"/>
      <c r="L264" s="283">
        <f t="shared" si="238"/>
        <v>0</v>
      </c>
      <c r="M264" s="283"/>
      <c r="N264" s="283"/>
      <c r="O264" s="402"/>
      <c r="P264" s="589"/>
      <c r="Q264" s="69"/>
    </row>
    <row r="265" spans="1:18" ht="36.75" customHeight="1" x14ac:dyDescent="0.25">
      <c r="A265" s="24">
        <v>1</v>
      </c>
      <c r="B265" s="24">
        <v>1</v>
      </c>
      <c r="C265" s="110" t="s">
        <v>74</v>
      </c>
      <c r="D265" s="298">
        <f>SUM(D266:D271)</f>
        <v>11201</v>
      </c>
      <c r="E265" s="298">
        <f t="shared" ref="E265" si="272">SUM(E266:E271)</f>
        <v>1866</v>
      </c>
      <c r="F265" s="298">
        <f>SUM(F266:F271)</f>
        <v>1990</v>
      </c>
      <c r="G265" s="298">
        <f t="shared" ref="G265:G277" si="273">F265/E265*100</f>
        <v>106.64523043944266</v>
      </c>
      <c r="H265" s="284">
        <f t="shared" ref="H265:N265" si="274">SUM(H266:H271)</f>
        <v>31415.08178</v>
      </c>
      <c r="I265" s="284">
        <f t="shared" ref="I265" si="275">SUM(I266:I271)</f>
        <v>31415.08178</v>
      </c>
      <c r="J265" s="602">
        <f t="shared" si="274"/>
        <v>5235.8469633333316</v>
      </c>
      <c r="K265" s="284">
        <f t="shared" si="274"/>
        <v>5833.3308100000004</v>
      </c>
      <c r="L265" s="284">
        <f t="shared" si="274"/>
        <v>597.48384666666743</v>
      </c>
      <c r="M265" s="284">
        <f t="shared" si="274"/>
        <v>-38.431460000000001</v>
      </c>
      <c r="N265" s="284">
        <f t="shared" si="274"/>
        <v>5794.8993500000015</v>
      </c>
      <c r="O265" s="298">
        <f>K265/J265*100</f>
        <v>111.4114077598305</v>
      </c>
      <c r="P265" s="589"/>
      <c r="Q265" s="69"/>
    </row>
    <row r="266" spans="1:18" ht="38.25" customHeight="1" x14ac:dyDescent="0.25">
      <c r="A266" s="24">
        <v>1</v>
      </c>
      <c r="B266" s="24">
        <v>1</v>
      </c>
      <c r="C266" s="46" t="s">
        <v>43</v>
      </c>
      <c r="D266" s="298">
        <v>5900</v>
      </c>
      <c r="E266" s="299">
        <f t="shared" ref="E266" si="276">ROUND(D266/12*$C$3,0)</f>
        <v>983</v>
      </c>
      <c r="F266" s="298">
        <v>1211</v>
      </c>
      <c r="G266" s="298">
        <f t="shared" si="273"/>
        <v>123.1943031536114</v>
      </c>
      <c r="H266" s="284">
        <v>16457.223999999998</v>
      </c>
      <c r="I266" s="284">
        <v>16457.223999999998</v>
      </c>
      <c r="J266" s="602">
        <f t="shared" ref="J266:J271" si="277">H266/12*$C$3+(I266-H266)/11*1</f>
        <v>2742.8706666666662</v>
      </c>
      <c r="K266" s="284">
        <f t="shared" ref="K266:K270" si="278">N266-M266</f>
        <v>3498.0312200000003</v>
      </c>
      <c r="L266" s="284">
        <f t="shared" si="238"/>
        <v>755.16055333333406</v>
      </c>
      <c r="M266" s="284">
        <v>-9.9957799999999981</v>
      </c>
      <c r="N266" s="284">
        <v>3488.0354400000001</v>
      </c>
      <c r="O266" s="298">
        <f>K266/J266*100</f>
        <v>127.53175942674176</v>
      </c>
      <c r="P266" s="589"/>
      <c r="Q266" s="69"/>
    </row>
    <row r="267" spans="1:18" ht="48.75" customHeight="1" x14ac:dyDescent="0.25">
      <c r="B267" s="24">
        <v>1</v>
      </c>
      <c r="C267" s="152" t="s">
        <v>85</v>
      </c>
      <c r="D267" s="298">
        <v>2000</v>
      </c>
      <c r="E267" s="299">
        <f t="shared" ref="E267:E277" si="279">ROUND(D267/12*$C$3,0)</f>
        <v>333</v>
      </c>
      <c r="F267" s="298">
        <v>245</v>
      </c>
      <c r="G267" s="298">
        <f t="shared" si="273"/>
        <v>73.573573573573569</v>
      </c>
      <c r="H267" s="284">
        <v>7475.74</v>
      </c>
      <c r="I267" s="284">
        <v>7475.74</v>
      </c>
      <c r="J267" s="602">
        <f t="shared" si="277"/>
        <v>1245.9566666666667</v>
      </c>
      <c r="K267" s="284">
        <f t="shared" si="278"/>
        <v>800.70020999999997</v>
      </c>
      <c r="L267" s="284">
        <f t="shared" si="238"/>
        <v>-445.25645666666674</v>
      </c>
      <c r="M267" s="284">
        <v>0</v>
      </c>
      <c r="N267" s="284">
        <v>800.70020999999997</v>
      </c>
      <c r="O267" s="298">
        <f>K267/J267*100</f>
        <v>64.263889059812129</v>
      </c>
      <c r="P267" s="589"/>
      <c r="Q267" s="589"/>
    </row>
    <row r="268" spans="1:18" ht="32.25" customHeight="1" x14ac:dyDescent="0.25">
      <c r="A268" s="24">
        <v>1</v>
      </c>
      <c r="B268" s="24">
        <v>1</v>
      </c>
      <c r="C268" s="46" t="s">
        <v>79</v>
      </c>
      <c r="D268" s="298">
        <v>2871</v>
      </c>
      <c r="E268" s="299">
        <f t="shared" si="279"/>
        <v>479</v>
      </c>
      <c r="F268" s="298">
        <v>395</v>
      </c>
      <c r="G268" s="298">
        <f t="shared" si="273"/>
        <v>82.463465553235906</v>
      </c>
      <c r="H268" s="284">
        <v>4623.1138799999999</v>
      </c>
      <c r="I268" s="284">
        <v>4623.1138799999999</v>
      </c>
      <c r="J268" s="602">
        <f t="shared" si="277"/>
        <v>770.51897999999994</v>
      </c>
      <c r="K268" s="284">
        <f t="shared" si="278"/>
        <v>641.56191000000001</v>
      </c>
      <c r="L268" s="284">
        <f t="shared" si="238"/>
        <v>-128.95706999999993</v>
      </c>
      <c r="M268" s="284">
        <v>0</v>
      </c>
      <c r="N268" s="284">
        <v>641.56191000000001</v>
      </c>
      <c r="O268" s="298">
        <f t="shared" ref="O268:O278" si="280">K268/J268*100</f>
        <v>83.263608899030629</v>
      </c>
      <c r="P268" s="589"/>
      <c r="Q268" s="69"/>
    </row>
    <row r="269" spans="1:18" ht="30" x14ac:dyDescent="0.25">
      <c r="A269" s="24">
        <v>1</v>
      </c>
      <c r="B269" s="24">
        <v>1</v>
      </c>
      <c r="C269" s="46" t="s">
        <v>80</v>
      </c>
      <c r="D269" s="298">
        <v>90</v>
      </c>
      <c r="E269" s="299">
        <f t="shared" si="279"/>
        <v>15</v>
      </c>
      <c r="F269" s="298">
        <v>60</v>
      </c>
      <c r="G269" s="298">
        <f t="shared" si="273"/>
        <v>400</v>
      </c>
      <c r="H269" s="284">
        <v>578.22569999999996</v>
      </c>
      <c r="I269" s="284">
        <v>578.22569999999996</v>
      </c>
      <c r="J269" s="602">
        <f t="shared" si="277"/>
        <v>96.370949999999993</v>
      </c>
      <c r="K269" s="284">
        <f t="shared" si="278"/>
        <v>385.48379999999997</v>
      </c>
      <c r="L269" s="284">
        <f t="shared" si="238"/>
        <v>289.11284999999998</v>
      </c>
      <c r="M269" s="284">
        <v>-28.435680000000001</v>
      </c>
      <c r="N269" s="284">
        <v>357.04811999999998</v>
      </c>
      <c r="O269" s="298">
        <f t="shared" si="280"/>
        <v>400</v>
      </c>
      <c r="P269" s="589"/>
      <c r="Q269" s="69"/>
    </row>
    <row r="270" spans="1:18" ht="30" x14ac:dyDescent="0.25">
      <c r="A270" s="24">
        <v>1</v>
      </c>
      <c r="B270" s="24">
        <v>1</v>
      </c>
      <c r="C270" s="46" t="s">
        <v>81</v>
      </c>
      <c r="D270" s="298">
        <v>290</v>
      </c>
      <c r="E270" s="299">
        <f t="shared" si="279"/>
        <v>48</v>
      </c>
      <c r="F270" s="298">
        <v>79</v>
      </c>
      <c r="G270" s="298">
        <f t="shared" si="273"/>
        <v>164.58333333333331</v>
      </c>
      <c r="H270" s="284">
        <v>1863.1716999999999</v>
      </c>
      <c r="I270" s="284">
        <v>1863.1716999999999</v>
      </c>
      <c r="J270" s="602">
        <f t="shared" si="277"/>
        <v>310.52861666666666</v>
      </c>
      <c r="K270" s="284">
        <f t="shared" si="278"/>
        <v>507.55367000000007</v>
      </c>
      <c r="L270" s="284">
        <f t="shared" si="238"/>
        <v>197.0250533333334</v>
      </c>
      <c r="M270" s="284">
        <v>0</v>
      </c>
      <c r="N270" s="284">
        <v>507.55367000000007</v>
      </c>
      <c r="O270" s="298">
        <f t="shared" si="280"/>
        <v>163.44827586206898</v>
      </c>
      <c r="P270" s="589"/>
      <c r="Q270" s="69"/>
    </row>
    <row r="271" spans="1:18" ht="45" x14ac:dyDescent="0.25">
      <c r="C271" s="152" t="s">
        <v>147</v>
      </c>
      <c r="D271" s="298">
        <v>50</v>
      </c>
      <c r="E271" s="299">
        <f t="shared" si="279"/>
        <v>8</v>
      </c>
      <c r="F271" s="298"/>
      <c r="G271" s="298">
        <f t="shared" si="273"/>
        <v>0</v>
      </c>
      <c r="H271" s="298">
        <v>417.60649999999993</v>
      </c>
      <c r="I271" s="298">
        <v>417.60649999999993</v>
      </c>
      <c r="J271" s="602">
        <f t="shared" si="277"/>
        <v>69.601083333333321</v>
      </c>
      <c r="K271" s="284">
        <f t="shared" ref="K271" si="281">N271-M271</f>
        <v>0</v>
      </c>
      <c r="L271" s="284">
        <f t="shared" ref="L271" si="282">K271-J271</f>
        <v>-69.601083333333321</v>
      </c>
      <c r="M271" s="284">
        <v>0</v>
      </c>
      <c r="N271" s="284">
        <v>0</v>
      </c>
      <c r="O271" s="298">
        <f t="shared" ref="O271" si="283">K271/J271*100</f>
        <v>0</v>
      </c>
      <c r="P271" s="589"/>
      <c r="Q271" s="589"/>
    </row>
    <row r="272" spans="1:18" ht="30" x14ac:dyDescent="0.25">
      <c r="A272" s="24">
        <v>1</v>
      </c>
      <c r="B272" s="24">
        <v>1</v>
      </c>
      <c r="C272" s="110" t="s">
        <v>66</v>
      </c>
      <c r="D272" s="298">
        <f>D273+D274+D276+D277</f>
        <v>16170</v>
      </c>
      <c r="E272" s="298">
        <f t="shared" ref="E272:F272" si="284">E273+E274+E276+E277</f>
        <v>2695</v>
      </c>
      <c r="F272" s="298">
        <f t="shared" si="284"/>
        <v>2594</v>
      </c>
      <c r="G272" s="298">
        <f t="shared" si="273"/>
        <v>96.252319109461965</v>
      </c>
      <c r="H272" s="284">
        <f t="shared" ref="H272:N272" si="285">H273+H274+H276+H277</f>
        <v>32739.5942</v>
      </c>
      <c r="I272" s="284">
        <f t="shared" ref="I272" si="286">I273+I274+I276+I277</f>
        <v>32739.5942</v>
      </c>
      <c r="J272" s="602">
        <f t="shared" si="285"/>
        <v>5456.5990333333339</v>
      </c>
      <c r="K272" s="284">
        <f t="shared" si="285"/>
        <v>4454.5372799999996</v>
      </c>
      <c r="L272" s="284">
        <f t="shared" si="285"/>
        <v>-1002.0617533333336</v>
      </c>
      <c r="M272" s="284">
        <f t="shared" si="285"/>
        <v>0</v>
      </c>
      <c r="N272" s="284">
        <f t="shared" si="285"/>
        <v>4454.5372799999996</v>
      </c>
      <c r="O272" s="298">
        <f t="shared" si="280"/>
        <v>81.635781789867124</v>
      </c>
      <c r="P272" s="589"/>
      <c r="Q272" s="69"/>
    </row>
    <row r="273" spans="1:18" ht="32.25" customHeight="1" x14ac:dyDescent="0.25">
      <c r="A273" s="24">
        <v>1</v>
      </c>
      <c r="B273" s="24">
        <v>1</v>
      </c>
      <c r="C273" s="46" t="s">
        <v>62</v>
      </c>
      <c r="D273" s="298">
        <v>2500</v>
      </c>
      <c r="E273" s="299">
        <f t="shared" ref="E273" si="287">ROUND(D273/12*$C$3,0)</f>
        <v>417</v>
      </c>
      <c r="F273" s="298">
        <v>852</v>
      </c>
      <c r="G273" s="298">
        <f t="shared" si="273"/>
        <v>204.31654676258995</v>
      </c>
      <c r="H273" s="284">
        <v>3025</v>
      </c>
      <c r="I273" s="284">
        <v>3025</v>
      </c>
      <c r="J273" s="602">
        <f>H273/12*$C$3+(I273-H273)/11*1</f>
        <v>504.16666666666669</v>
      </c>
      <c r="K273" s="284">
        <f t="shared" ref="K273:K277" si="288">N273-M273</f>
        <v>983.07727999999997</v>
      </c>
      <c r="L273" s="284">
        <f t="shared" si="238"/>
        <v>478.91061333333329</v>
      </c>
      <c r="M273" s="284">
        <v>0</v>
      </c>
      <c r="N273" s="284">
        <v>983.07727999999997</v>
      </c>
      <c r="O273" s="298">
        <f t="shared" si="280"/>
        <v>194.99053487603305</v>
      </c>
      <c r="P273" s="589"/>
      <c r="Q273" s="69"/>
    </row>
    <row r="274" spans="1:18" ht="45" x14ac:dyDescent="0.25">
      <c r="C274" s="152" t="s">
        <v>148</v>
      </c>
      <c r="D274" s="298">
        <v>500</v>
      </c>
      <c r="E274" s="299">
        <f t="shared" si="279"/>
        <v>83</v>
      </c>
      <c r="F274" s="298">
        <v>53</v>
      </c>
      <c r="G274" s="298">
        <f t="shared" si="273"/>
        <v>63.855421686746979</v>
      </c>
      <c r="H274" s="625">
        <v>723.245</v>
      </c>
      <c r="I274" s="625">
        <v>723.245</v>
      </c>
      <c r="J274" s="602">
        <f>H274/12*$C$3+(I274-H274)/11*1</f>
        <v>120.54083333333334</v>
      </c>
      <c r="K274" s="284">
        <f t="shared" ref="K274" si="289">N274-M274</f>
        <v>75.904470000000003</v>
      </c>
      <c r="L274" s="284">
        <f t="shared" ref="L274" si="290">K274-J274</f>
        <v>-44.636363333333335</v>
      </c>
      <c r="M274" s="284">
        <v>0</v>
      </c>
      <c r="N274" s="284">
        <v>75.904470000000003</v>
      </c>
      <c r="O274" s="298">
        <f t="shared" ref="O274" si="291">K274/J274*100</f>
        <v>62.969923055119637</v>
      </c>
      <c r="P274" s="589"/>
      <c r="Q274" s="589"/>
    </row>
    <row r="275" spans="1:18" ht="45" x14ac:dyDescent="0.25">
      <c r="C275" s="152" t="s">
        <v>90</v>
      </c>
      <c r="D275" s="298"/>
      <c r="E275" s="299"/>
      <c r="F275" s="298">
        <v>0</v>
      </c>
      <c r="G275" s="298"/>
      <c r="H275" s="625"/>
      <c r="I275" s="625"/>
      <c r="J275" s="602"/>
      <c r="K275" s="284"/>
      <c r="L275" s="284"/>
      <c r="M275" s="284"/>
      <c r="N275" s="284">
        <v>0</v>
      </c>
      <c r="O275" s="298"/>
      <c r="P275" s="589"/>
      <c r="Q275" s="589"/>
    </row>
    <row r="276" spans="1:18" ht="65.25" customHeight="1" x14ac:dyDescent="0.25">
      <c r="A276" s="24">
        <v>1</v>
      </c>
      <c r="B276" s="24">
        <v>1</v>
      </c>
      <c r="C276" s="45" t="s">
        <v>72</v>
      </c>
      <c r="D276" s="298">
        <v>9100</v>
      </c>
      <c r="E276" s="299">
        <f t="shared" si="279"/>
        <v>1517</v>
      </c>
      <c r="F276" s="298">
        <v>1122</v>
      </c>
      <c r="G276" s="298">
        <f t="shared" si="273"/>
        <v>73.961766644693469</v>
      </c>
      <c r="H276" s="284">
        <v>23673.65</v>
      </c>
      <c r="I276" s="284">
        <v>23673.65</v>
      </c>
      <c r="J276" s="602">
        <f>H276/12*$C$3+(I276-H276)/11*1</f>
        <v>3945.6083333333336</v>
      </c>
      <c r="K276" s="284">
        <f t="shared" si="288"/>
        <v>2726.5057099999999</v>
      </c>
      <c r="L276" s="284">
        <f t="shared" si="238"/>
        <v>-1219.1026233333337</v>
      </c>
      <c r="M276" s="284">
        <v>0</v>
      </c>
      <c r="N276" s="284">
        <v>2726.5057099999999</v>
      </c>
      <c r="O276" s="298">
        <f t="shared" si="280"/>
        <v>69.102289929943211</v>
      </c>
      <c r="P276" s="589"/>
      <c r="Q276" s="69"/>
    </row>
    <row r="277" spans="1:18" ht="45.75" thickBot="1" x14ac:dyDescent="0.3">
      <c r="A277" s="24">
        <v>1</v>
      </c>
      <c r="B277" s="24">
        <v>1</v>
      </c>
      <c r="C277" s="46" t="s">
        <v>63</v>
      </c>
      <c r="D277" s="298">
        <v>4070</v>
      </c>
      <c r="E277" s="299">
        <f t="shared" si="279"/>
        <v>678</v>
      </c>
      <c r="F277" s="298">
        <v>567</v>
      </c>
      <c r="G277" s="298">
        <f t="shared" si="273"/>
        <v>83.628318584070797</v>
      </c>
      <c r="H277" s="284">
        <v>5317.6992</v>
      </c>
      <c r="I277" s="284">
        <v>5317.6992</v>
      </c>
      <c r="J277" s="602">
        <f>H277/12*$C$3+(I277-H277)/11*1</f>
        <v>886.28319999999997</v>
      </c>
      <c r="K277" s="284">
        <f t="shared" si="288"/>
        <v>669.04982000000007</v>
      </c>
      <c r="L277" s="284">
        <f t="shared" si="238"/>
        <v>-217.2333799999999</v>
      </c>
      <c r="M277" s="284">
        <v>0</v>
      </c>
      <c r="N277" s="284">
        <v>669.04982000000007</v>
      </c>
      <c r="O277" s="298">
        <f t="shared" si="280"/>
        <v>75.489394360628765</v>
      </c>
      <c r="P277" s="589"/>
      <c r="Q277" s="69"/>
    </row>
    <row r="278" spans="1:18" s="8" customFormat="1" ht="18.75" customHeight="1" thickBot="1" x14ac:dyDescent="0.3">
      <c r="A278" s="24">
        <v>1</v>
      </c>
      <c r="B278" s="24">
        <v>1</v>
      </c>
      <c r="C278" s="73" t="s">
        <v>149</v>
      </c>
      <c r="D278" s="345"/>
      <c r="E278" s="345"/>
      <c r="F278" s="345"/>
      <c r="G278" s="346"/>
      <c r="H278" s="347">
        <f>H272+H265</f>
        <v>64154.67598</v>
      </c>
      <c r="I278" s="347">
        <f>I272+I265</f>
        <v>64154.67598</v>
      </c>
      <c r="J278" s="347">
        <f t="shared" ref="J278:N278" si="292">J272+J265</f>
        <v>10692.445996666665</v>
      </c>
      <c r="K278" s="347">
        <f t="shared" si="292"/>
        <v>10287.86809</v>
      </c>
      <c r="L278" s="347">
        <f t="shared" si="292"/>
        <v>-404.57790666666619</v>
      </c>
      <c r="M278" s="347">
        <f t="shared" si="292"/>
        <v>-38.431460000000001</v>
      </c>
      <c r="N278" s="347">
        <f t="shared" si="292"/>
        <v>10249.43663</v>
      </c>
      <c r="O278" s="345">
        <f t="shared" si="280"/>
        <v>96.216226794198519</v>
      </c>
      <c r="P278" s="589"/>
      <c r="Q278" s="69"/>
      <c r="R278" s="242"/>
    </row>
    <row r="279" spans="1:18" ht="15" customHeight="1" x14ac:dyDescent="0.25">
      <c r="A279" s="24">
        <v>1</v>
      </c>
      <c r="B279" s="24">
        <v>1</v>
      </c>
      <c r="C279" s="124" t="s">
        <v>36</v>
      </c>
      <c r="D279" s="403"/>
      <c r="E279" s="403"/>
      <c r="F279" s="403"/>
      <c r="G279" s="404"/>
      <c r="H279" s="404"/>
      <c r="I279" s="404"/>
      <c r="J279" s="405"/>
      <c r="K279" s="405"/>
      <c r="L279" s="405">
        <f t="shared" si="238"/>
        <v>0</v>
      </c>
      <c r="M279" s="405"/>
      <c r="N279" s="405"/>
      <c r="O279" s="403"/>
      <c r="P279" s="589"/>
      <c r="Q279" s="69"/>
    </row>
    <row r="280" spans="1:18" ht="41.25" customHeight="1" x14ac:dyDescent="0.25">
      <c r="A280" s="24">
        <v>1</v>
      </c>
      <c r="B280" s="24">
        <v>1</v>
      </c>
      <c r="C280" s="128" t="s">
        <v>74</v>
      </c>
      <c r="D280" s="406">
        <f t="shared" ref="D280:O280" si="293">D265</f>
        <v>11201</v>
      </c>
      <c r="E280" s="406">
        <f t="shared" si="293"/>
        <v>1866</v>
      </c>
      <c r="F280" s="406">
        <f t="shared" si="293"/>
        <v>1990</v>
      </c>
      <c r="G280" s="407">
        <f t="shared" si="293"/>
        <v>106.64523043944266</v>
      </c>
      <c r="H280" s="408">
        <f t="shared" si="293"/>
        <v>31415.08178</v>
      </c>
      <c r="I280" s="408">
        <f t="shared" ref="I280" si="294">I265</f>
        <v>31415.08178</v>
      </c>
      <c r="J280" s="408">
        <f t="shared" si="293"/>
        <v>5235.8469633333316</v>
      </c>
      <c r="K280" s="408">
        <f t="shared" si="293"/>
        <v>5833.3308100000004</v>
      </c>
      <c r="L280" s="408">
        <f t="shared" si="293"/>
        <v>597.48384666666743</v>
      </c>
      <c r="M280" s="408">
        <f t="shared" si="293"/>
        <v>-38.431460000000001</v>
      </c>
      <c r="N280" s="408">
        <f t="shared" si="293"/>
        <v>5794.8993500000015</v>
      </c>
      <c r="O280" s="409">
        <f t="shared" si="293"/>
        <v>111.4114077598305</v>
      </c>
      <c r="P280" s="589"/>
      <c r="Q280" s="69"/>
    </row>
    <row r="281" spans="1:18" ht="33.75" customHeight="1" x14ac:dyDescent="0.25">
      <c r="A281" s="24">
        <v>1</v>
      </c>
      <c r="B281" s="24">
        <v>1</v>
      </c>
      <c r="C281" s="123" t="s">
        <v>43</v>
      </c>
      <c r="D281" s="406">
        <f t="shared" ref="D281:O281" si="295">D266</f>
        <v>5900</v>
      </c>
      <c r="E281" s="406">
        <f t="shared" si="295"/>
        <v>983</v>
      </c>
      <c r="F281" s="406">
        <f t="shared" si="295"/>
        <v>1211</v>
      </c>
      <c r="G281" s="407">
        <f t="shared" si="295"/>
        <v>123.1943031536114</v>
      </c>
      <c r="H281" s="408">
        <f t="shared" si="295"/>
        <v>16457.223999999998</v>
      </c>
      <c r="I281" s="408">
        <f t="shared" ref="I281" si="296">I266</f>
        <v>16457.223999999998</v>
      </c>
      <c r="J281" s="408">
        <f t="shared" si="295"/>
        <v>2742.8706666666662</v>
      </c>
      <c r="K281" s="408">
        <f t="shared" si="295"/>
        <v>3498.0312200000003</v>
      </c>
      <c r="L281" s="408">
        <f t="shared" si="295"/>
        <v>755.16055333333406</v>
      </c>
      <c r="M281" s="408">
        <f t="shared" si="295"/>
        <v>-9.9957799999999981</v>
      </c>
      <c r="N281" s="408">
        <f t="shared" si="295"/>
        <v>3488.0354400000001</v>
      </c>
      <c r="O281" s="409">
        <f t="shared" si="295"/>
        <v>127.53175942674176</v>
      </c>
      <c r="P281" s="589"/>
      <c r="Q281" s="69"/>
    </row>
    <row r="282" spans="1:18" ht="50.25" customHeight="1" x14ac:dyDescent="0.25">
      <c r="B282" s="24">
        <v>1</v>
      </c>
      <c r="C282" s="128" t="s">
        <v>85</v>
      </c>
      <c r="D282" s="406">
        <f t="shared" ref="D282:O282" si="297">D267</f>
        <v>2000</v>
      </c>
      <c r="E282" s="406">
        <f t="shared" si="297"/>
        <v>333</v>
      </c>
      <c r="F282" s="406">
        <f t="shared" si="297"/>
        <v>245</v>
      </c>
      <c r="G282" s="407">
        <f t="shared" si="297"/>
        <v>73.573573573573569</v>
      </c>
      <c r="H282" s="408">
        <f t="shared" si="297"/>
        <v>7475.74</v>
      </c>
      <c r="I282" s="408">
        <f t="shared" ref="I282" si="298">I267</f>
        <v>7475.74</v>
      </c>
      <c r="J282" s="408">
        <f t="shared" si="297"/>
        <v>1245.9566666666667</v>
      </c>
      <c r="K282" s="408">
        <f t="shared" si="297"/>
        <v>800.70020999999997</v>
      </c>
      <c r="L282" s="408">
        <f t="shared" si="297"/>
        <v>-445.25645666666674</v>
      </c>
      <c r="M282" s="408">
        <f t="shared" si="297"/>
        <v>0</v>
      </c>
      <c r="N282" s="408">
        <f t="shared" si="297"/>
        <v>800.70020999999997</v>
      </c>
      <c r="O282" s="409">
        <f t="shared" si="297"/>
        <v>64.263889059812129</v>
      </c>
      <c r="P282" s="589"/>
      <c r="Q282" s="69"/>
    </row>
    <row r="283" spans="1:18" ht="33.75" customHeight="1" x14ac:dyDescent="0.25">
      <c r="A283" s="24">
        <v>1</v>
      </c>
      <c r="B283" s="24">
        <v>1</v>
      </c>
      <c r="C283" s="123" t="s">
        <v>79</v>
      </c>
      <c r="D283" s="406">
        <f t="shared" ref="D283:O283" si="299">D268</f>
        <v>2871</v>
      </c>
      <c r="E283" s="406">
        <f t="shared" si="299"/>
        <v>479</v>
      </c>
      <c r="F283" s="406">
        <f t="shared" si="299"/>
        <v>395</v>
      </c>
      <c r="G283" s="407">
        <f t="shared" si="299"/>
        <v>82.463465553235906</v>
      </c>
      <c r="H283" s="408">
        <f t="shared" si="299"/>
        <v>4623.1138799999999</v>
      </c>
      <c r="I283" s="408">
        <f t="shared" ref="I283" si="300">I268</f>
        <v>4623.1138799999999</v>
      </c>
      <c r="J283" s="408">
        <f t="shared" si="299"/>
        <v>770.51897999999994</v>
      </c>
      <c r="K283" s="408">
        <f t="shared" si="299"/>
        <v>641.56191000000001</v>
      </c>
      <c r="L283" s="408">
        <f t="shared" si="299"/>
        <v>-128.95706999999993</v>
      </c>
      <c r="M283" s="408">
        <f t="shared" si="299"/>
        <v>0</v>
      </c>
      <c r="N283" s="408">
        <f t="shared" si="299"/>
        <v>641.56191000000001</v>
      </c>
      <c r="O283" s="409">
        <f t="shared" si="299"/>
        <v>83.263608899030629</v>
      </c>
      <c r="P283" s="589"/>
      <c r="Q283" s="69"/>
    </row>
    <row r="284" spans="1:18" ht="47.25" customHeight="1" x14ac:dyDescent="0.25">
      <c r="A284" s="24">
        <v>1</v>
      </c>
      <c r="B284" s="24">
        <v>1</v>
      </c>
      <c r="C284" s="123" t="s">
        <v>80</v>
      </c>
      <c r="D284" s="406">
        <f t="shared" ref="D284:O284" si="301">D269</f>
        <v>90</v>
      </c>
      <c r="E284" s="406">
        <f t="shared" si="301"/>
        <v>15</v>
      </c>
      <c r="F284" s="406">
        <f t="shared" si="301"/>
        <v>60</v>
      </c>
      <c r="G284" s="407">
        <f t="shared" si="301"/>
        <v>400</v>
      </c>
      <c r="H284" s="408">
        <f t="shared" si="301"/>
        <v>578.22569999999996</v>
      </c>
      <c r="I284" s="408">
        <f t="shared" ref="I284" si="302">I269</f>
        <v>578.22569999999996</v>
      </c>
      <c r="J284" s="408">
        <f t="shared" si="301"/>
        <v>96.370949999999993</v>
      </c>
      <c r="K284" s="408">
        <f t="shared" si="301"/>
        <v>385.48379999999997</v>
      </c>
      <c r="L284" s="408">
        <f t="shared" si="301"/>
        <v>289.11284999999998</v>
      </c>
      <c r="M284" s="408">
        <f t="shared" si="301"/>
        <v>-28.435680000000001</v>
      </c>
      <c r="N284" s="408">
        <f t="shared" si="301"/>
        <v>357.04811999999998</v>
      </c>
      <c r="O284" s="409">
        <f t="shared" si="301"/>
        <v>400</v>
      </c>
      <c r="P284" s="589"/>
      <c r="Q284" s="69"/>
    </row>
    <row r="285" spans="1:18" ht="33.75" customHeight="1" x14ac:dyDescent="0.25">
      <c r="A285" s="24">
        <v>1</v>
      </c>
      <c r="B285" s="24">
        <v>1</v>
      </c>
      <c r="C285" s="123" t="s">
        <v>81</v>
      </c>
      <c r="D285" s="406">
        <f t="shared" ref="D285:O285" si="303">D270</f>
        <v>290</v>
      </c>
      <c r="E285" s="406">
        <f t="shared" si="303"/>
        <v>48</v>
      </c>
      <c r="F285" s="406">
        <f t="shared" si="303"/>
        <v>79</v>
      </c>
      <c r="G285" s="407">
        <f t="shared" si="303"/>
        <v>164.58333333333331</v>
      </c>
      <c r="H285" s="408">
        <f t="shared" si="303"/>
        <v>1863.1716999999999</v>
      </c>
      <c r="I285" s="408">
        <f t="shared" ref="I285" si="304">I270</f>
        <v>1863.1716999999999</v>
      </c>
      <c r="J285" s="408">
        <f t="shared" si="303"/>
        <v>310.52861666666666</v>
      </c>
      <c r="K285" s="408">
        <f t="shared" si="303"/>
        <v>507.55367000000007</v>
      </c>
      <c r="L285" s="408">
        <f t="shared" si="303"/>
        <v>197.0250533333334</v>
      </c>
      <c r="M285" s="408">
        <f t="shared" si="303"/>
        <v>0</v>
      </c>
      <c r="N285" s="408">
        <f t="shared" si="303"/>
        <v>507.55367000000007</v>
      </c>
      <c r="O285" s="409">
        <f t="shared" si="303"/>
        <v>163.44827586206898</v>
      </c>
      <c r="P285" s="589"/>
      <c r="Q285" s="69"/>
    </row>
    <row r="286" spans="1:18" ht="44.25" customHeight="1" x14ac:dyDescent="0.25">
      <c r="C286" s="128" t="s">
        <v>147</v>
      </c>
      <c r="D286" s="406">
        <f t="shared" ref="D286:O286" si="305">D271</f>
        <v>50</v>
      </c>
      <c r="E286" s="406">
        <f t="shared" si="305"/>
        <v>8</v>
      </c>
      <c r="F286" s="406">
        <f t="shared" si="305"/>
        <v>0</v>
      </c>
      <c r="G286" s="407">
        <f t="shared" si="305"/>
        <v>0</v>
      </c>
      <c r="H286" s="407">
        <f t="shared" si="305"/>
        <v>417.60649999999993</v>
      </c>
      <c r="I286" s="407">
        <f t="shared" ref="I286" si="306">I271</f>
        <v>417.60649999999993</v>
      </c>
      <c r="J286" s="408">
        <f t="shared" si="305"/>
        <v>69.601083333333321</v>
      </c>
      <c r="K286" s="408">
        <f t="shared" si="305"/>
        <v>0</v>
      </c>
      <c r="L286" s="408">
        <f t="shared" si="305"/>
        <v>-69.601083333333321</v>
      </c>
      <c r="M286" s="408">
        <f t="shared" si="305"/>
        <v>0</v>
      </c>
      <c r="N286" s="408">
        <f t="shared" si="305"/>
        <v>0</v>
      </c>
      <c r="O286" s="409">
        <f t="shared" si="305"/>
        <v>0</v>
      </c>
      <c r="P286" s="589"/>
      <c r="Q286" s="69"/>
    </row>
    <row r="287" spans="1:18" ht="28.5" customHeight="1" x14ac:dyDescent="0.25">
      <c r="A287" s="24">
        <v>1</v>
      </c>
      <c r="B287" s="24">
        <v>1</v>
      </c>
      <c r="C287" s="128" t="s">
        <v>66</v>
      </c>
      <c r="D287" s="406">
        <f t="shared" ref="D287:O287" si="307">D272</f>
        <v>16170</v>
      </c>
      <c r="E287" s="406">
        <f t="shared" si="307"/>
        <v>2695</v>
      </c>
      <c r="F287" s="406">
        <f t="shared" si="307"/>
        <v>2594</v>
      </c>
      <c r="G287" s="407">
        <f t="shared" si="307"/>
        <v>96.252319109461965</v>
      </c>
      <c r="H287" s="407">
        <f t="shared" si="307"/>
        <v>32739.5942</v>
      </c>
      <c r="I287" s="407">
        <f t="shared" ref="I287" si="308">I272</f>
        <v>32739.5942</v>
      </c>
      <c r="J287" s="408">
        <f t="shared" si="307"/>
        <v>5456.5990333333339</v>
      </c>
      <c r="K287" s="408">
        <f t="shared" si="307"/>
        <v>4454.5372799999996</v>
      </c>
      <c r="L287" s="408">
        <f t="shared" si="307"/>
        <v>-1002.0617533333336</v>
      </c>
      <c r="M287" s="408">
        <f t="shared" si="307"/>
        <v>0</v>
      </c>
      <c r="N287" s="408">
        <f t="shared" si="307"/>
        <v>4454.5372799999996</v>
      </c>
      <c r="O287" s="409">
        <f t="shared" si="307"/>
        <v>81.635781789867124</v>
      </c>
      <c r="P287" s="589"/>
      <c r="Q287" s="69"/>
    </row>
    <row r="288" spans="1:18" ht="30" x14ac:dyDescent="0.25">
      <c r="A288" s="24">
        <v>1</v>
      </c>
      <c r="B288" s="24">
        <v>1</v>
      </c>
      <c r="C288" s="123" t="s">
        <v>62</v>
      </c>
      <c r="D288" s="406">
        <f t="shared" ref="D288:O288" si="309">D273</f>
        <v>2500</v>
      </c>
      <c r="E288" s="406">
        <f t="shared" si="309"/>
        <v>417</v>
      </c>
      <c r="F288" s="406">
        <f t="shared" si="309"/>
        <v>852</v>
      </c>
      <c r="G288" s="407">
        <f t="shared" si="309"/>
        <v>204.31654676258995</v>
      </c>
      <c r="H288" s="407">
        <f t="shared" si="309"/>
        <v>3025</v>
      </c>
      <c r="I288" s="407">
        <f t="shared" ref="I288" si="310">I273</f>
        <v>3025</v>
      </c>
      <c r="J288" s="408">
        <f t="shared" si="309"/>
        <v>504.16666666666669</v>
      </c>
      <c r="K288" s="408">
        <f t="shared" si="309"/>
        <v>983.07727999999997</v>
      </c>
      <c r="L288" s="408">
        <f t="shared" si="309"/>
        <v>478.91061333333329</v>
      </c>
      <c r="M288" s="408">
        <f t="shared" si="309"/>
        <v>0</v>
      </c>
      <c r="N288" s="408">
        <f t="shared" si="309"/>
        <v>983.07727999999997</v>
      </c>
      <c r="O288" s="406">
        <f t="shared" si="309"/>
        <v>194.99053487603305</v>
      </c>
      <c r="P288" s="589"/>
      <c r="Q288" s="69"/>
    </row>
    <row r="289" spans="1:18" ht="60" x14ac:dyDescent="0.25">
      <c r="C289" s="151" t="s">
        <v>148</v>
      </c>
      <c r="D289" s="406">
        <f t="shared" ref="D289:O289" si="311">D274</f>
        <v>500</v>
      </c>
      <c r="E289" s="406">
        <f t="shared" si="311"/>
        <v>83</v>
      </c>
      <c r="F289" s="406">
        <f t="shared" si="311"/>
        <v>53</v>
      </c>
      <c r="G289" s="407">
        <f t="shared" si="311"/>
        <v>63.855421686746979</v>
      </c>
      <c r="H289" s="407">
        <f t="shared" si="311"/>
        <v>723.245</v>
      </c>
      <c r="I289" s="407">
        <f t="shared" ref="I289" si="312">I274</f>
        <v>723.245</v>
      </c>
      <c r="J289" s="408">
        <f t="shared" si="311"/>
        <v>120.54083333333334</v>
      </c>
      <c r="K289" s="408">
        <f t="shared" si="311"/>
        <v>75.904470000000003</v>
      </c>
      <c r="L289" s="408">
        <f t="shared" si="311"/>
        <v>-44.636363333333335</v>
      </c>
      <c r="M289" s="408">
        <f t="shared" si="311"/>
        <v>0</v>
      </c>
      <c r="N289" s="408">
        <f t="shared" si="311"/>
        <v>75.904470000000003</v>
      </c>
      <c r="O289" s="406">
        <f t="shared" si="311"/>
        <v>62.969923055119637</v>
      </c>
      <c r="P289" s="589"/>
      <c r="Q289" s="69"/>
    </row>
    <row r="290" spans="1:18" ht="45" x14ac:dyDescent="0.25">
      <c r="C290" s="151" t="s">
        <v>90</v>
      </c>
      <c r="D290" s="406">
        <f t="shared" ref="D290:O290" si="313">D275</f>
        <v>0</v>
      </c>
      <c r="E290" s="406">
        <f t="shared" si="313"/>
        <v>0</v>
      </c>
      <c r="F290" s="406">
        <f t="shared" si="313"/>
        <v>0</v>
      </c>
      <c r="G290" s="407">
        <f t="shared" si="313"/>
        <v>0</v>
      </c>
      <c r="H290" s="407">
        <f t="shared" si="313"/>
        <v>0</v>
      </c>
      <c r="I290" s="407">
        <f t="shared" ref="I290" si="314">I275</f>
        <v>0</v>
      </c>
      <c r="J290" s="408">
        <f t="shared" si="313"/>
        <v>0</v>
      </c>
      <c r="K290" s="408">
        <f t="shared" si="313"/>
        <v>0</v>
      </c>
      <c r="L290" s="408">
        <f t="shared" si="313"/>
        <v>0</v>
      </c>
      <c r="M290" s="408">
        <f t="shared" si="313"/>
        <v>0</v>
      </c>
      <c r="N290" s="408">
        <f t="shared" si="313"/>
        <v>0</v>
      </c>
      <c r="O290" s="406">
        <f t="shared" si="313"/>
        <v>0</v>
      </c>
      <c r="P290" s="589"/>
      <c r="Q290" s="69"/>
    </row>
    <row r="291" spans="1:18" ht="42" customHeight="1" x14ac:dyDescent="0.25">
      <c r="A291" s="24">
        <v>1</v>
      </c>
      <c r="B291" s="24">
        <v>1</v>
      </c>
      <c r="C291" s="123" t="s">
        <v>45</v>
      </c>
      <c r="D291" s="406">
        <f t="shared" ref="D291:O291" si="315">D276</f>
        <v>9100</v>
      </c>
      <c r="E291" s="406">
        <f t="shared" si="315"/>
        <v>1517</v>
      </c>
      <c r="F291" s="406">
        <f t="shared" si="315"/>
        <v>1122</v>
      </c>
      <c r="G291" s="407">
        <f t="shared" si="315"/>
        <v>73.961766644693469</v>
      </c>
      <c r="H291" s="407">
        <f t="shared" si="315"/>
        <v>23673.65</v>
      </c>
      <c r="I291" s="407">
        <f t="shared" ref="I291" si="316">I276</f>
        <v>23673.65</v>
      </c>
      <c r="J291" s="408">
        <f t="shared" si="315"/>
        <v>3945.6083333333336</v>
      </c>
      <c r="K291" s="408">
        <f t="shared" si="315"/>
        <v>2726.5057099999999</v>
      </c>
      <c r="L291" s="408">
        <f t="shared" si="315"/>
        <v>-1219.1026233333337</v>
      </c>
      <c r="M291" s="408">
        <f t="shared" si="315"/>
        <v>0</v>
      </c>
      <c r="N291" s="408">
        <f t="shared" si="315"/>
        <v>2726.5057099999999</v>
      </c>
      <c r="O291" s="409">
        <f t="shared" si="315"/>
        <v>69.102289929943211</v>
      </c>
      <c r="P291" s="589"/>
      <c r="Q291" s="69"/>
    </row>
    <row r="292" spans="1:18" ht="42" customHeight="1" thickBot="1" x14ac:dyDescent="0.3">
      <c r="A292" s="24">
        <v>1</v>
      </c>
      <c r="B292" s="24">
        <v>1</v>
      </c>
      <c r="C292" s="123" t="s">
        <v>63</v>
      </c>
      <c r="D292" s="406">
        <f t="shared" ref="D292:O292" si="317">D277</f>
        <v>4070</v>
      </c>
      <c r="E292" s="406">
        <f t="shared" si="317"/>
        <v>678</v>
      </c>
      <c r="F292" s="406">
        <f t="shared" si="317"/>
        <v>567</v>
      </c>
      <c r="G292" s="407">
        <f t="shared" si="317"/>
        <v>83.628318584070797</v>
      </c>
      <c r="H292" s="407">
        <f t="shared" si="317"/>
        <v>5317.6992</v>
      </c>
      <c r="I292" s="407">
        <f t="shared" ref="I292" si="318">I277</f>
        <v>5317.6992</v>
      </c>
      <c r="J292" s="408">
        <f t="shared" si="317"/>
        <v>886.28319999999997</v>
      </c>
      <c r="K292" s="408">
        <f t="shared" si="317"/>
        <v>669.04982000000007</v>
      </c>
      <c r="L292" s="408">
        <f t="shared" si="317"/>
        <v>-217.2333799999999</v>
      </c>
      <c r="M292" s="408">
        <f t="shared" si="317"/>
        <v>0</v>
      </c>
      <c r="N292" s="408">
        <f t="shared" si="317"/>
        <v>669.04982000000007</v>
      </c>
      <c r="O292" s="406">
        <f t="shared" si="317"/>
        <v>75.489394360628765</v>
      </c>
      <c r="P292" s="589"/>
      <c r="Q292" s="69"/>
    </row>
    <row r="293" spans="1:18" s="8" customFormat="1" ht="15" customHeight="1" thickBot="1" x14ac:dyDescent="0.3">
      <c r="A293" s="24">
        <v>1</v>
      </c>
      <c r="B293" s="24">
        <v>1</v>
      </c>
      <c r="C293" s="193" t="s">
        <v>71</v>
      </c>
      <c r="D293" s="410"/>
      <c r="E293" s="410"/>
      <c r="F293" s="410"/>
      <c r="G293" s="411"/>
      <c r="H293" s="411">
        <f>H278</f>
        <v>64154.67598</v>
      </c>
      <c r="I293" s="411">
        <f>I278</f>
        <v>64154.67598</v>
      </c>
      <c r="J293" s="412">
        <f t="shared" ref="J293:N293" si="319">J278</f>
        <v>10692.445996666665</v>
      </c>
      <c r="K293" s="412">
        <f t="shared" si="319"/>
        <v>10287.86809</v>
      </c>
      <c r="L293" s="412">
        <f t="shared" si="319"/>
        <v>-404.57790666666619</v>
      </c>
      <c r="M293" s="412">
        <f t="shared" si="319"/>
        <v>-38.431460000000001</v>
      </c>
      <c r="N293" s="412">
        <f t="shared" si="319"/>
        <v>10249.43663</v>
      </c>
      <c r="O293" s="413">
        <f>O278</f>
        <v>96.216226794198519</v>
      </c>
      <c r="P293" s="589"/>
      <c r="Q293" s="69"/>
      <c r="R293" s="242"/>
    </row>
    <row r="294" spans="1:18" ht="37.5" customHeight="1" x14ac:dyDescent="0.25">
      <c r="A294" s="24">
        <v>1</v>
      </c>
      <c r="B294" s="24">
        <v>1</v>
      </c>
      <c r="C294" s="122" t="s">
        <v>110</v>
      </c>
      <c r="D294" s="388"/>
      <c r="E294" s="388"/>
      <c r="F294" s="388"/>
      <c r="G294" s="388"/>
      <c r="H294" s="388"/>
      <c r="I294" s="388"/>
      <c r="J294" s="387"/>
      <c r="K294" s="317"/>
      <c r="L294" s="317">
        <f t="shared" si="238"/>
        <v>0</v>
      </c>
      <c r="M294" s="317"/>
      <c r="N294" s="317"/>
      <c r="O294" s="414"/>
      <c r="P294" s="589"/>
      <c r="Q294" s="69"/>
    </row>
    <row r="295" spans="1:18" ht="30.75" customHeight="1" x14ac:dyDescent="0.25">
      <c r="A295" s="24">
        <v>1</v>
      </c>
      <c r="B295" s="24">
        <v>1</v>
      </c>
      <c r="C295" s="110" t="s">
        <v>74</v>
      </c>
      <c r="D295" s="298">
        <f>SUM(D296:D299)</f>
        <v>3029</v>
      </c>
      <c r="E295" s="298">
        <f>SUM(E296:E299)</f>
        <v>505</v>
      </c>
      <c r="F295" s="298">
        <f>SUM(F296:F299)</f>
        <v>426</v>
      </c>
      <c r="G295" s="298">
        <f t="shared" ref="G295:G304" si="320">F295/E295*100</f>
        <v>84.356435643564353</v>
      </c>
      <c r="H295" s="284">
        <f>SUM(H296:H299)</f>
        <v>8285.1561700000002</v>
      </c>
      <c r="I295" s="284">
        <f>SUM(I296:I299)</f>
        <v>8285.1561700000002</v>
      </c>
      <c r="J295" s="602">
        <f t="shared" ref="J295:N295" si="321">SUM(J296:J299)</f>
        <v>1380.8593616666667</v>
      </c>
      <c r="K295" s="284">
        <f t="shared" si="321"/>
        <v>1156.5666800000001</v>
      </c>
      <c r="L295" s="284">
        <f t="shared" si="321"/>
        <v>-224.2926816666666</v>
      </c>
      <c r="M295" s="284">
        <f t="shared" si="321"/>
        <v>-54.17342</v>
      </c>
      <c r="N295" s="284">
        <f t="shared" si="321"/>
        <v>1102.3932600000001</v>
      </c>
      <c r="O295" s="298">
        <f t="shared" ref="O295:O305" si="322">K295/J295*100</f>
        <v>83.757022047781149</v>
      </c>
      <c r="P295" s="589"/>
      <c r="Q295" s="69"/>
    </row>
    <row r="296" spans="1:18" ht="28.5" customHeight="1" x14ac:dyDescent="0.25">
      <c r="A296" s="24">
        <v>1</v>
      </c>
      <c r="B296" s="24">
        <v>1</v>
      </c>
      <c r="C296" s="46" t="s">
        <v>43</v>
      </c>
      <c r="D296" s="298">
        <v>2200</v>
      </c>
      <c r="E296" s="604">
        <f t="shared" ref="E296" si="323">ROUND(D296/12*$C$3,0)</f>
        <v>367</v>
      </c>
      <c r="F296" s="298">
        <v>273</v>
      </c>
      <c r="G296" s="298">
        <f t="shared" si="320"/>
        <v>74.386920980926433</v>
      </c>
      <c r="H296" s="284">
        <v>6136.5919999999996</v>
      </c>
      <c r="I296" s="284">
        <v>6136.5919999999996</v>
      </c>
      <c r="J296" s="602">
        <f>H296/12*$C$3+(I296-H296)/11*1</f>
        <v>1022.7653333333333</v>
      </c>
      <c r="K296" s="284">
        <f t="shared" ref="K296:K299" si="324">N296-M296</f>
        <v>823.40751</v>
      </c>
      <c r="L296" s="284">
        <f t="shared" si="238"/>
        <v>-199.35782333333327</v>
      </c>
      <c r="M296" s="284">
        <v>-13.70726</v>
      </c>
      <c r="N296" s="284">
        <v>809.70024999999998</v>
      </c>
      <c r="O296" s="298">
        <f t="shared" si="322"/>
        <v>80.507960444494273</v>
      </c>
      <c r="P296" s="589"/>
      <c r="Q296" s="69"/>
    </row>
    <row r="297" spans="1:18" ht="26.25" customHeight="1" x14ac:dyDescent="0.25">
      <c r="A297" s="24">
        <v>1</v>
      </c>
      <c r="B297" s="24">
        <v>1</v>
      </c>
      <c r="C297" s="46" t="s">
        <v>44</v>
      </c>
      <c r="D297" s="298">
        <v>660</v>
      </c>
      <c r="E297" s="299">
        <f t="shared" ref="E297:E304" si="325">ROUND(D297/12*$C$3,0)</f>
        <v>110</v>
      </c>
      <c r="F297" s="298">
        <v>135</v>
      </c>
      <c r="G297" s="298">
        <f t="shared" si="320"/>
        <v>122.72727272727273</v>
      </c>
      <c r="H297" s="284">
        <v>1062.7848000000001</v>
      </c>
      <c r="I297" s="284">
        <v>1062.7848000000001</v>
      </c>
      <c r="J297" s="602">
        <f>H297/12*$C$3+(I297-H297)/11*1</f>
        <v>177.13080000000002</v>
      </c>
      <c r="K297" s="284">
        <f t="shared" si="324"/>
        <v>217.51403000000002</v>
      </c>
      <c r="L297" s="284">
        <f t="shared" si="238"/>
        <v>40.383229999999998</v>
      </c>
      <c r="M297" s="284">
        <v>0</v>
      </c>
      <c r="N297" s="284">
        <v>217.51403000000002</v>
      </c>
      <c r="O297" s="298">
        <f t="shared" si="322"/>
        <v>122.79853644877119</v>
      </c>
      <c r="P297" s="589"/>
      <c r="Q297" s="69"/>
    </row>
    <row r="298" spans="1:18" ht="30" x14ac:dyDescent="0.25">
      <c r="A298" s="24">
        <v>1</v>
      </c>
      <c r="B298" s="24">
        <v>1</v>
      </c>
      <c r="C298" s="46" t="s">
        <v>68</v>
      </c>
      <c r="D298" s="298">
        <v>31</v>
      </c>
      <c r="E298" s="299">
        <f t="shared" si="325"/>
        <v>5</v>
      </c>
      <c r="F298" s="298">
        <v>18</v>
      </c>
      <c r="G298" s="298">
        <f t="shared" si="320"/>
        <v>360</v>
      </c>
      <c r="H298" s="284">
        <v>199.16662999999997</v>
      </c>
      <c r="I298" s="284">
        <v>199.16662999999997</v>
      </c>
      <c r="J298" s="602">
        <f>H298/12*$C$3+(I298-H298)/11*1</f>
        <v>33.194438333333331</v>
      </c>
      <c r="K298" s="284">
        <f t="shared" si="324"/>
        <v>115.64514</v>
      </c>
      <c r="L298" s="284">
        <f t="shared" si="238"/>
        <v>82.450701666666674</v>
      </c>
      <c r="M298" s="284">
        <v>0</v>
      </c>
      <c r="N298" s="284">
        <v>115.64514</v>
      </c>
      <c r="O298" s="298">
        <f t="shared" si="322"/>
        <v>348.38709677419354</v>
      </c>
      <c r="P298" s="589"/>
      <c r="Q298" s="69"/>
    </row>
    <row r="299" spans="1:18" ht="30" x14ac:dyDescent="0.25">
      <c r="A299" s="24">
        <v>1</v>
      </c>
      <c r="B299" s="24">
        <v>1</v>
      </c>
      <c r="C299" s="46" t="s">
        <v>69</v>
      </c>
      <c r="D299" s="298">
        <v>138</v>
      </c>
      <c r="E299" s="299">
        <f t="shared" si="325"/>
        <v>23</v>
      </c>
      <c r="F299" s="298"/>
      <c r="G299" s="298">
        <f t="shared" si="320"/>
        <v>0</v>
      </c>
      <c r="H299" s="284">
        <v>886.61274000000003</v>
      </c>
      <c r="I299" s="284">
        <v>886.61274000000003</v>
      </c>
      <c r="J299" s="602">
        <f>H299/12*$C$3+(I299-H299)/11*1</f>
        <v>147.76879</v>
      </c>
      <c r="K299" s="284">
        <f t="shared" si="324"/>
        <v>0</v>
      </c>
      <c r="L299" s="284">
        <f t="shared" ref="L299:L343" si="326">K299-J299</f>
        <v>-147.76879</v>
      </c>
      <c r="M299" s="284">
        <v>-40.466160000000002</v>
      </c>
      <c r="N299" s="284">
        <v>-40.466160000000002</v>
      </c>
      <c r="O299" s="298">
        <f t="shared" si="322"/>
        <v>0</v>
      </c>
      <c r="P299" s="589"/>
      <c r="Q299" s="69"/>
    </row>
    <row r="300" spans="1:18" ht="30" x14ac:dyDescent="0.25">
      <c r="A300" s="24">
        <v>1</v>
      </c>
      <c r="B300" s="24">
        <v>1</v>
      </c>
      <c r="C300" s="110" t="s">
        <v>66</v>
      </c>
      <c r="D300" s="298">
        <f>D301+D303+D304</f>
        <v>5641</v>
      </c>
      <c r="E300" s="298">
        <f t="shared" ref="E300:F300" si="327">E301+E303+E304</f>
        <v>941</v>
      </c>
      <c r="F300" s="298">
        <f t="shared" si="327"/>
        <v>381</v>
      </c>
      <c r="G300" s="298">
        <f t="shared" si="320"/>
        <v>40.488841657810838</v>
      </c>
      <c r="H300" s="284">
        <f t="shared" ref="H300:N300" si="328">H301+H303+H304</f>
        <v>12050.778619999999</v>
      </c>
      <c r="I300" s="284">
        <f t="shared" ref="I300" si="329">I301+I303+I304</f>
        <v>12050.778619999999</v>
      </c>
      <c r="J300" s="602">
        <f t="shared" si="328"/>
        <v>2008.4631033333333</v>
      </c>
      <c r="K300" s="284">
        <f t="shared" si="328"/>
        <v>453.2989</v>
      </c>
      <c r="L300" s="284">
        <f t="shared" si="328"/>
        <v>-1555.164203333333</v>
      </c>
      <c r="M300" s="284">
        <f t="shared" si="328"/>
        <v>0</v>
      </c>
      <c r="N300" s="284">
        <f t="shared" si="328"/>
        <v>453.2989</v>
      </c>
      <c r="O300" s="298">
        <f t="shared" si="322"/>
        <v>22.569441243291216</v>
      </c>
      <c r="P300" s="589"/>
      <c r="Q300" s="69"/>
    </row>
    <row r="301" spans="1:18" ht="30" x14ac:dyDescent="0.25">
      <c r="A301" s="24">
        <v>1</v>
      </c>
      <c r="B301" s="24">
        <v>1</v>
      </c>
      <c r="C301" s="46" t="s">
        <v>62</v>
      </c>
      <c r="D301" s="298">
        <v>1000</v>
      </c>
      <c r="E301" s="604">
        <f t="shared" ref="E301" si="330">ROUND(D301/12*$C$3,0)</f>
        <v>167</v>
      </c>
      <c r="F301" s="298">
        <v>153</v>
      </c>
      <c r="G301" s="298">
        <f t="shared" si="320"/>
        <v>91.616766467065872</v>
      </c>
      <c r="H301" s="284">
        <v>1210</v>
      </c>
      <c r="I301" s="284">
        <v>1210</v>
      </c>
      <c r="J301" s="602">
        <f>H301/12*$C$3+(I301-H301)/11*1</f>
        <v>201.66666666666666</v>
      </c>
      <c r="K301" s="284">
        <f t="shared" ref="K301:K304" si="331">N301-M301</f>
        <v>184.39795000000001</v>
      </c>
      <c r="L301" s="284">
        <f t="shared" si="326"/>
        <v>-17.268716666666649</v>
      </c>
      <c r="M301" s="284">
        <v>0</v>
      </c>
      <c r="N301" s="284">
        <v>184.39795000000001</v>
      </c>
      <c r="O301" s="298">
        <f t="shared" si="322"/>
        <v>91.437000000000012</v>
      </c>
      <c r="P301" s="589"/>
      <c r="Q301" s="69"/>
    </row>
    <row r="302" spans="1:18" ht="45" x14ac:dyDescent="0.25">
      <c r="C302" s="621" t="s">
        <v>90</v>
      </c>
      <c r="D302" s="298"/>
      <c r="E302" s="604"/>
      <c r="F302" s="298"/>
      <c r="G302" s="298"/>
      <c r="H302" s="284"/>
      <c r="I302" s="284"/>
      <c r="J302" s="602"/>
      <c r="K302" s="284"/>
      <c r="L302" s="284"/>
      <c r="M302" s="284"/>
      <c r="N302" s="284"/>
      <c r="O302" s="298"/>
      <c r="P302" s="589"/>
      <c r="Q302" s="69"/>
    </row>
    <row r="303" spans="1:18" ht="64.5" customHeight="1" x14ac:dyDescent="0.25">
      <c r="A303" s="24">
        <v>1</v>
      </c>
      <c r="B303" s="24">
        <v>1</v>
      </c>
      <c r="C303" s="45" t="s">
        <v>72</v>
      </c>
      <c r="D303" s="298">
        <v>3689</v>
      </c>
      <c r="E303" s="299">
        <f t="shared" si="325"/>
        <v>615</v>
      </c>
      <c r="F303" s="298">
        <v>85</v>
      </c>
      <c r="G303" s="298">
        <f t="shared" si="320"/>
        <v>13.821138211382115</v>
      </c>
      <c r="H303" s="284">
        <v>9596.9334999999992</v>
      </c>
      <c r="I303" s="284">
        <v>9596.9334999999992</v>
      </c>
      <c r="J303" s="602">
        <f>H303/12*$C$3+(I303-H303)/11*1</f>
        <v>1599.4889166666665</v>
      </c>
      <c r="K303" s="284">
        <f t="shared" si="331"/>
        <v>118.78780999999999</v>
      </c>
      <c r="L303" s="284">
        <f t="shared" si="326"/>
        <v>-1480.7011066666664</v>
      </c>
      <c r="M303" s="284">
        <v>0</v>
      </c>
      <c r="N303" s="284">
        <v>118.78780999999999</v>
      </c>
      <c r="O303" s="298">
        <f t="shared" si="322"/>
        <v>7.4266103854944916</v>
      </c>
      <c r="P303" s="589"/>
      <c r="Q303" s="69"/>
    </row>
    <row r="304" spans="1:18" ht="45.75" thickBot="1" x14ac:dyDescent="0.3">
      <c r="A304" s="24">
        <v>1</v>
      </c>
      <c r="B304" s="24">
        <v>1</v>
      </c>
      <c r="C304" s="46" t="s">
        <v>63</v>
      </c>
      <c r="D304" s="298">
        <v>952</v>
      </c>
      <c r="E304" s="299">
        <f t="shared" si="325"/>
        <v>159</v>
      </c>
      <c r="F304" s="298">
        <v>143</v>
      </c>
      <c r="G304" s="298">
        <f t="shared" si="320"/>
        <v>89.937106918238996</v>
      </c>
      <c r="H304" s="284">
        <v>1243.84512</v>
      </c>
      <c r="I304" s="284">
        <v>1243.84512</v>
      </c>
      <c r="J304" s="602">
        <f>H304/12*$C$3+(I304-H304)/11*1</f>
        <v>207.30751999999998</v>
      </c>
      <c r="K304" s="284">
        <f t="shared" si="331"/>
        <v>150.11314000000002</v>
      </c>
      <c r="L304" s="284">
        <f t="shared" si="326"/>
        <v>-57.194379999999967</v>
      </c>
      <c r="M304" s="284">
        <v>0</v>
      </c>
      <c r="N304" s="284">
        <v>150.11314000000002</v>
      </c>
      <c r="O304" s="298">
        <f t="shared" si="322"/>
        <v>72.410851280262307</v>
      </c>
      <c r="P304" s="589"/>
      <c r="Q304" s="69"/>
    </row>
    <row r="305" spans="1:18" s="22" customFormat="1" ht="15" customHeight="1" thickBot="1" x14ac:dyDescent="0.3">
      <c r="A305" s="24">
        <v>1</v>
      </c>
      <c r="B305" s="24">
        <v>1</v>
      </c>
      <c r="C305" s="73" t="s">
        <v>149</v>
      </c>
      <c r="D305" s="345"/>
      <c r="E305" s="345"/>
      <c r="F305" s="345"/>
      <c r="G305" s="346"/>
      <c r="H305" s="347">
        <f>H300+H295</f>
        <v>20335.934789999999</v>
      </c>
      <c r="I305" s="347">
        <f>I300+I295</f>
        <v>20335.934789999999</v>
      </c>
      <c r="J305" s="347">
        <f t="shared" ref="J305:N305" si="332">J300+J295</f>
        <v>3389.3224650000002</v>
      </c>
      <c r="K305" s="347">
        <f t="shared" si="332"/>
        <v>1609.8655800000001</v>
      </c>
      <c r="L305" s="347">
        <f t="shared" si="332"/>
        <v>-1779.4568849999996</v>
      </c>
      <c r="M305" s="347">
        <f t="shared" si="332"/>
        <v>-54.17342</v>
      </c>
      <c r="N305" s="347">
        <f t="shared" si="332"/>
        <v>1555.6921600000001</v>
      </c>
      <c r="O305" s="345">
        <f t="shared" si="322"/>
        <v>47.49815329241622</v>
      </c>
      <c r="P305" s="589"/>
      <c r="Q305" s="69"/>
      <c r="R305" s="242"/>
    </row>
    <row r="306" spans="1:18" ht="15" customHeight="1" x14ac:dyDescent="0.25">
      <c r="A306" s="24">
        <v>1</v>
      </c>
      <c r="B306" s="24">
        <v>1</v>
      </c>
      <c r="C306" s="164" t="s">
        <v>37</v>
      </c>
      <c r="D306" s="415"/>
      <c r="E306" s="415"/>
      <c r="F306" s="415"/>
      <c r="G306" s="416"/>
      <c r="H306" s="416"/>
      <c r="I306" s="416"/>
      <c r="J306" s="417"/>
      <c r="K306" s="417"/>
      <c r="L306" s="417">
        <f t="shared" si="326"/>
        <v>0</v>
      </c>
      <c r="M306" s="417"/>
      <c r="N306" s="417"/>
      <c r="O306" s="418"/>
      <c r="P306" s="589"/>
      <c r="Q306" s="69"/>
    </row>
    <row r="307" spans="1:18" ht="42" customHeight="1" x14ac:dyDescent="0.25">
      <c r="A307" s="24">
        <v>1</v>
      </c>
      <c r="B307" s="24">
        <v>1</v>
      </c>
      <c r="C307" s="129" t="s">
        <v>74</v>
      </c>
      <c r="D307" s="419">
        <f t="shared" ref="D307:O307" si="333">D295</f>
        <v>3029</v>
      </c>
      <c r="E307" s="419">
        <f t="shared" si="333"/>
        <v>505</v>
      </c>
      <c r="F307" s="419">
        <f t="shared" si="333"/>
        <v>426</v>
      </c>
      <c r="G307" s="420">
        <f t="shared" si="333"/>
        <v>84.356435643564353</v>
      </c>
      <c r="H307" s="420">
        <f t="shared" si="333"/>
        <v>8285.1561700000002</v>
      </c>
      <c r="I307" s="420">
        <f t="shared" ref="I307" si="334">I295</f>
        <v>8285.1561700000002</v>
      </c>
      <c r="J307" s="421">
        <f t="shared" si="333"/>
        <v>1380.8593616666667</v>
      </c>
      <c r="K307" s="421">
        <f t="shared" si="333"/>
        <v>1156.5666800000001</v>
      </c>
      <c r="L307" s="421">
        <f t="shared" si="333"/>
        <v>-224.2926816666666</v>
      </c>
      <c r="M307" s="421">
        <f t="shared" si="333"/>
        <v>-54.17342</v>
      </c>
      <c r="N307" s="421">
        <f t="shared" si="333"/>
        <v>1102.3932600000001</v>
      </c>
      <c r="O307" s="344">
        <f t="shared" si="333"/>
        <v>83.757022047781149</v>
      </c>
      <c r="P307" s="589"/>
      <c r="Q307" s="69"/>
    </row>
    <row r="308" spans="1:18" ht="30.75" customHeight="1" x14ac:dyDescent="0.25">
      <c r="A308" s="24">
        <v>1</v>
      </c>
      <c r="B308" s="24">
        <v>1</v>
      </c>
      <c r="C308" s="62" t="s">
        <v>43</v>
      </c>
      <c r="D308" s="419">
        <f t="shared" ref="D308:O308" si="335">D296</f>
        <v>2200</v>
      </c>
      <c r="E308" s="419">
        <f t="shared" si="335"/>
        <v>367</v>
      </c>
      <c r="F308" s="419">
        <f t="shared" si="335"/>
        <v>273</v>
      </c>
      <c r="G308" s="420">
        <f t="shared" si="335"/>
        <v>74.386920980926433</v>
      </c>
      <c r="H308" s="420">
        <f t="shared" si="335"/>
        <v>6136.5919999999996</v>
      </c>
      <c r="I308" s="420">
        <f t="shared" ref="I308" si="336">I296</f>
        <v>6136.5919999999996</v>
      </c>
      <c r="J308" s="421">
        <f t="shared" si="335"/>
        <v>1022.7653333333333</v>
      </c>
      <c r="K308" s="421">
        <f t="shared" si="335"/>
        <v>823.40751</v>
      </c>
      <c r="L308" s="421">
        <f t="shared" si="335"/>
        <v>-199.35782333333327</v>
      </c>
      <c r="M308" s="421">
        <f t="shared" si="335"/>
        <v>-13.70726</v>
      </c>
      <c r="N308" s="421">
        <f t="shared" si="335"/>
        <v>809.70024999999998</v>
      </c>
      <c r="O308" s="344">
        <f t="shared" si="335"/>
        <v>80.507960444494273</v>
      </c>
      <c r="P308" s="589"/>
      <c r="Q308" s="69"/>
    </row>
    <row r="309" spans="1:18" ht="30.75" customHeight="1" x14ac:dyDescent="0.25">
      <c r="A309" s="24">
        <v>1</v>
      </c>
      <c r="B309" s="24">
        <v>1</v>
      </c>
      <c r="C309" s="62" t="s">
        <v>44</v>
      </c>
      <c r="D309" s="419">
        <f t="shared" ref="D309:O309" si="337">D297</f>
        <v>660</v>
      </c>
      <c r="E309" s="419">
        <f t="shared" si="337"/>
        <v>110</v>
      </c>
      <c r="F309" s="419">
        <f t="shared" si="337"/>
        <v>135</v>
      </c>
      <c r="G309" s="420">
        <f t="shared" si="337"/>
        <v>122.72727272727273</v>
      </c>
      <c r="H309" s="420">
        <f t="shared" si="337"/>
        <v>1062.7848000000001</v>
      </c>
      <c r="I309" s="420">
        <f t="shared" ref="I309" si="338">I297</f>
        <v>1062.7848000000001</v>
      </c>
      <c r="J309" s="421">
        <f t="shared" si="337"/>
        <v>177.13080000000002</v>
      </c>
      <c r="K309" s="421">
        <f t="shared" si="337"/>
        <v>217.51403000000002</v>
      </c>
      <c r="L309" s="421">
        <f t="shared" si="337"/>
        <v>40.383229999999998</v>
      </c>
      <c r="M309" s="421">
        <f t="shared" si="337"/>
        <v>0</v>
      </c>
      <c r="N309" s="421">
        <f t="shared" si="337"/>
        <v>217.51403000000002</v>
      </c>
      <c r="O309" s="344">
        <f t="shared" si="337"/>
        <v>122.79853644877119</v>
      </c>
      <c r="P309" s="589"/>
      <c r="Q309" s="69"/>
    </row>
    <row r="310" spans="1:18" ht="44.25" customHeight="1" x14ac:dyDescent="0.25">
      <c r="A310" s="24">
        <v>1</v>
      </c>
      <c r="B310" s="24">
        <v>1</v>
      </c>
      <c r="C310" s="62" t="s">
        <v>68</v>
      </c>
      <c r="D310" s="419">
        <f t="shared" ref="D310:O310" si="339">D298</f>
        <v>31</v>
      </c>
      <c r="E310" s="419">
        <f t="shared" si="339"/>
        <v>5</v>
      </c>
      <c r="F310" s="419">
        <f t="shared" si="339"/>
        <v>18</v>
      </c>
      <c r="G310" s="420">
        <f t="shared" si="339"/>
        <v>360</v>
      </c>
      <c r="H310" s="420">
        <f t="shared" si="339"/>
        <v>199.16662999999997</v>
      </c>
      <c r="I310" s="420">
        <f t="shared" ref="I310" si="340">I298</f>
        <v>199.16662999999997</v>
      </c>
      <c r="J310" s="421">
        <f t="shared" si="339"/>
        <v>33.194438333333331</v>
      </c>
      <c r="K310" s="421">
        <f t="shared" si="339"/>
        <v>115.64514</v>
      </c>
      <c r="L310" s="421">
        <f t="shared" si="339"/>
        <v>82.450701666666674</v>
      </c>
      <c r="M310" s="421">
        <f t="shared" si="339"/>
        <v>0</v>
      </c>
      <c r="N310" s="421">
        <f t="shared" si="339"/>
        <v>115.64514</v>
      </c>
      <c r="O310" s="344">
        <f t="shared" si="339"/>
        <v>348.38709677419354</v>
      </c>
      <c r="P310" s="589"/>
      <c r="Q310" s="69"/>
    </row>
    <row r="311" spans="1:18" ht="30.75" customHeight="1" x14ac:dyDescent="0.25">
      <c r="A311" s="24">
        <v>1</v>
      </c>
      <c r="B311" s="24">
        <v>1</v>
      </c>
      <c r="C311" s="62" t="s">
        <v>69</v>
      </c>
      <c r="D311" s="419">
        <f t="shared" ref="D311:O311" si="341">D299</f>
        <v>138</v>
      </c>
      <c r="E311" s="419">
        <f t="shared" si="341"/>
        <v>23</v>
      </c>
      <c r="F311" s="419">
        <f t="shared" si="341"/>
        <v>0</v>
      </c>
      <c r="G311" s="420">
        <f t="shared" si="341"/>
        <v>0</v>
      </c>
      <c r="H311" s="420">
        <f t="shared" si="341"/>
        <v>886.61274000000003</v>
      </c>
      <c r="I311" s="420">
        <f t="shared" ref="I311" si="342">I299</f>
        <v>886.61274000000003</v>
      </c>
      <c r="J311" s="421">
        <f t="shared" si="341"/>
        <v>147.76879</v>
      </c>
      <c r="K311" s="421">
        <f t="shared" si="341"/>
        <v>0</v>
      </c>
      <c r="L311" s="421">
        <f t="shared" si="341"/>
        <v>-147.76879</v>
      </c>
      <c r="M311" s="421">
        <f t="shared" si="341"/>
        <v>-40.466160000000002</v>
      </c>
      <c r="N311" s="421">
        <f t="shared" si="341"/>
        <v>-40.466160000000002</v>
      </c>
      <c r="O311" s="344">
        <f t="shared" si="341"/>
        <v>0</v>
      </c>
      <c r="P311" s="589"/>
      <c r="Q311" s="69"/>
    </row>
    <row r="312" spans="1:18" ht="42.75" customHeight="1" x14ac:dyDescent="0.25">
      <c r="A312" s="24">
        <v>1</v>
      </c>
      <c r="B312" s="24">
        <v>1</v>
      </c>
      <c r="C312" s="129" t="s">
        <v>66</v>
      </c>
      <c r="D312" s="419">
        <f t="shared" ref="D312:O312" si="343">D300</f>
        <v>5641</v>
      </c>
      <c r="E312" s="419">
        <f t="shared" si="343"/>
        <v>941</v>
      </c>
      <c r="F312" s="419">
        <f t="shared" si="343"/>
        <v>381</v>
      </c>
      <c r="G312" s="420">
        <f t="shared" si="343"/>
        <v>40.488841657810838</v>
      </c>
      <c r="H312" s="420">
        <f t="shared" si="343"/>
        <v>12050.778619999999</v>
      </c>
      <c r="I312" s="420">
        <f t="shared" ref="I312" si="344">I300</f>
        <v>12050.778619999999</v>
      </c>
      <c r="J312" s="421">
        <f t="shared" si="343"/>
        <v>2008.4631033333333</v>
      </c>
      <c r="K312" s="421">
        <f t="shared" si="343"/>
        <v>453.2989</v>
      </c>
      <c r="L312" s="421">
        <f t="shared" si="343"/>
        <v>-1555.164203333333</v>
      </c>
      <c r="M312" s="421">
        <f t="shared" si="343"/>
        <v>0</v>
      </c>
      <c r="N312" s="421">
        <f t="shared" si="343"/>
        <v>453.2989</v>
      </c>
      <c r="O312" s="344">
        <f t="shared" si="343"/>
        <v>22.569441243291216</v>
      </c>
      <c r="P312" s="589"/>
      <c r="Q312" s="69"/>
    </row>
    <row r="313" spans="1:18" ht="30" x14ac:dyDescent="0.25">
      <c r="A313" s="24">
        <v>1</v>
      </c>
      <c r="B313" s="24">
        <v>1</v>
      </c>
      <c r="C313" s="62" t="s">
        <v>62</v>
      </c>
      <c r="D313" s="419">
        <f t="shared" ref="D313:O314" si="345">D301</f>
        <v>1000</v>
      </c>
      <c r="E313" s="419">
        <f t="shared" si="345"/>
        <v>167</v>
      </c>
      <c r="F313" s="419">
        <f t="shared" si="345"/>
        <v>153</v>
      </c>
      <c r="G313" s="420">
        <f t="shared" si="345"/>
        <v>91.616766467065872</v>
      </c>
      <c r="H313" s="420">
        <f t="shared" si="345"/>
        <v>1210</v>
      </c>
      <c r="I313" s="420">
        <f t="shared" ref="I313" si="346">I301</f>
        <v>1210</v>
      </c>
      <c r="J313" s="421">
        <f t="shared" si="345"/>
        <v>201.66666666666666</v>
      </c>
      <c r="K313" s="421">
        <f t="shared" si="345"/>
        <v>184.39795000000001</v>
      </c>
      <c r="L313" s="421">
        <f t="shared" si="345"/>
        <v>-17.268716666666649</v>
      </c>
      <c r="M313" s="421">
        <f t="shared" si="345"/>
        <v>0</v>
      </c>
      <c r="N313" s="421">
        <f t="shared" si="345"/>
        <v>184.39795000000001</v>
      </c>
      <c r="O313" s="419">
        <f t="shared" si="345"/>
        <v>91.437000000000012</v>
      </c>
      <c r="P313" s="589"/>
      <c r="Q313" s="69"/>
    </row>
    <row r="314" spans="1:18" ht="45" x14ac:dyDescent="0.25">
      <c r="C314" s="62" t="s">
        <v>90</v>
      </c>
      <c r="D314" s="419">
        <f t="shared" si="345"/>
        <v>0</v>
      </c>
      <c r="E314" s="419">
        <f t="shared" si="345"/>
        <v>0</v>
      </c>
      <c r="F314" s="419">
        <f t="shared" si="345"/>
        <v>0</v>
      </c>
      <c r="G314" s="420">
        <f t="shared" si="345"/>
        <v>0</v>
      </c>
      <c r="H314" s="420">
        <f t="shared" si="345"/>
        <v>0</v>
      </c>
      <c r="I314" s="420">
        <f t="shared" ref="I314" si="347">I302</f>
        <v>0</v>
      </c>
      <c r="J314" s="421">
        <f t="shared" si="345"/>
        <v>0</v>
      </c>
      <c r="K314" s="421">
        <f t="shared" si="345"/>
        <v>0</v>
      </c>
      <c r="L314" s="421">
        <f t="shared" si="345"/>
        <v>0</v>
      </c>
      <c r="M314" s="421">
        <f t="shared" si="345"/>
        <v>0</v>
      </c>
      <c r="N314" s="421">
        <f t="shared" si="345"/>
        <v>0</v>
      </c>
      <c r="O314" s="419"/>
      <c r="P314" s="589"/>
      <c r="Q314" s="69"/>
    </row>
    <row r="315" spans="1:18" ht="60" x14ac:dyDescent="0.25">
      <c r="A315" s="24">
        <v>1</v>
      </c>
      <c r="B315" s="24">
        <v>1</v>
      </c>
      <c r="C315" s="62" t="s">
        <v>45</v>
      </c>
      <c r="D315" s="419">
        <f t="shared" ref="D315:O315" si="348">D303</f>
        <v>3689</v>
      </c>
      <c r="E315" s="419">
        <f t="shared" si="348"/>
        <v>615</v>
      </c>
      <c r="F315" s="419">
        <f t="shared" si="348"/>
        <v>85</v>
      </c>
      <c r="G315" s="420">
        <f t="shared" si="348"/>
        <v>13.821138211382115</v>
      </c>
      <c r="H315" s="420">
        <f t="shared" si="348"/>
        <v>9596.9334999999992</v>
      </c>
      <c r="I315" s="420">
        <f t="shared" ref="I315" si="349">I303</f>
        <v>9596.9334999999992</v>
      </c>
      <c r="J315" s="421">
        <f t="shared" si="348"/>
        <v>1599.4889166666665</v>
      </c>
      <c r="K315" s="421">
        <f t="shared" si="348"/>
        <v>118.78780999999999</v>
      </c>
      <c r="L315" s="421">
        <f t="shared" si="348"/>
        <v>-1480.7011066666664</v>
      </c>
      <c r="M315" s="421">
        <f t="shared" si="348"/>
        <v>0</v>
      </c>
      <c r="N315" s="421">
        <f t="shared" si="348"/>
        <v>118.78780999999999</v>
      </c>
      <c r="O315" s="344">
        <f t="shared" si="348"/>
        <v>7.4266103854944916</v>
      </c>
      <c r="P315" s="589"/>
      <c r="Q315" s="69"/>
    </row>
    <row r="316" spans="1:18" ht="45.75" thickBot="1" x14ac:dyDescent="0.3">
      <c r="A316" s="24">
        <v>1</v>
      </c>
      <c r="B316" s="24">
        <v>1</v>
      </c>
      <c r="C316" s="62" t="s">
        <v>63</v>
      </c>
      <c r="D316" s="419">
        <f t="shared" ref="D316:O316" si="350">D304</f>
        <v>952</v>
      </c>
      <c r="E316" s="419">
        <f t="shared" si="350"/>
        <v>159</v>
      </c>
      <c r="F316" s="419">
        <f t="shared" si="350"/>
        <v>143</v>
      </c>
      <c r="G316" s="420">
        <f t="shared" si="350"/>
        <v>89.937106918238996</v>
      </c>
      <c r="H316" s="420">
        <f t="shared" si="350"/>
        <v>1243.84512</v>
      </c>
      <c r="I316" s="420">
        <f t="shared" ref="I316" si="351">I304</f>
        <v>1243.84512</v>
      </c>
      <c r="J316" s="421">
        <f t="shared" si="350"/>
        <v>207.30751999999998</v>
      </c>
      <c r="K316" s="421">
        <f t="shared" si="350"/>
        <v>150.11314000000002</v>
      </c>
      <c r="L316" s="421">
        <f t="shared" si="350"/>
        <v>-57.194379999999967</v>
      </c>
      <c r="M316" s="421">
        <f t="shared" si="350"/>
        <v>0</v>
      </c>
      <c r="N316" s="421">
        <f t="shared" si="350"/>
        <v>150.11314000000002</v>
      </c>
      <c r="O316" s="419">
        <f t="shared" si="350"/>
        <v>72.410851280262307</v>
      </c>
      <c r="P316" s="589"/>
      <c r="Q316" s="69"/>
    </row>
    <row r="317" spans="1:18" s="8" customFormat="1" ht="19.5" customHeight="1" thickBot="1" x14ac:dyDescent="0.3">
      <c r="A317" s="24">
        <v>1</v>
      </c>
      <c r="B317" s="24">
        <v>1</v>
      </c>
      <c r="C317" s="194" t="s">
        <v>71</v>
      </c>
      <c r="D317" s="422">
        <f t="shared" ref="D317:O317" si="352">D305</f>
        <v>0</v>
      </c>
      <c r="E317" s="422">
        <f t="shared" si="352"/>
        <v>0</v>
      </c>
      <c r="F317" s="422">
        <f t="shared" si="352"/>
        <v>0</v>
      </c>
      <c r="G317" s="423">
        <f t="shared" si="352"/>
        <v>0</v>
      </c>
      <c r="H317" s="423">
        <f t="shared" si="352"/>
        <v>20335.934789999999</v>
      </c>
      <c r="I317" s="423">
        <f t="shared" ref="I317" si="353">I305</f>
        <v>20335.934789999999</v>
      </c>
      <c r="J317" s="424">
        <f t="shared" si="352"/>
        <v>3389.3224650000002</v>
      </c>
      <c r="K317" s="424">
        <f t="shared" si="352"/>
        <v>1609.8655800000001</v>
      </c>
      <c r="L317" s="424">
        <f t="shared" si="352"/>
        <v>-1779.4568849999996</v>
      </c>
      <c r="M317" s="424">
        <f t="shared" si="352"/>
        <v>-54.17342</v>
      </c>
      <c r="N317" s="424">
        <f t="shared" si="352"/>
        <v>1555.6921600000001</v>
      </c>
      <c r="O317" s="422">
        <f t="shared" si="352"/>
        <v>47.49815329241622</v>
      </c>
      <c r="P317" s="589"/>
      <c r="Q317" s="69"/>
      <c r="R317" s="242"/>
    </row>
    <row r="318" spans="1:18" ht="15.75" customHeight="1" x14ac:dyDescent="0.25">
      <c r="A318" s="24">
        <v>1</v>
      </c>
      <c r="B318" s="24">
        <v>1</v>
      </c>
      <c r="C318" s="126"/>
      <c r="D318" s="425"/>
      <c r="E318" s="425"/>
      <c r="F318" s="294"/>
      <c r="G318" s="425"/>
      <c r="H318" s="425"/>
      <c r="I318" s="425"/>
      <c r="J318" s="401"/>
      <c r="K318" s="296"/>
      <c r="L318" s="296">
        <f t="shared" si="326"/>
        <v>0</v>
      </c>
      <c r="M318" s="296"/>
      <c r="N318" s="296"/>
      <c r="O318" s="43"/>
      <c r="P318" s="589"/>
      <c r="Q318" s="69"/>
    </row>
    <row r="319" spans="1:18" ht="29.25" customHeight="1" x14ac:dyDescent="0.25">
      <c r="A319" s="24">
        <v>1</v>
      </c>
      <c r="B319" s="24">
        <v>1</v>
      </c>
      <c r="C319" s="3" t="s">
        <v>111</v>
      </c>
      <c r="D319" s="426"/>
      <c r="E319" s="426"/>
      <c r="F319" s="426"/>
      <c r="G319" s="427"/>
      <c r="H319" s="427"/>
      <c r="I319" s="427"/>
      <c r="J319" s="320"/>
      <c r="K319" s="320"/>
      <c r="L319" s="320">
        <f t="shared" si="326"/>
        <v>0</v>
      </c>
      <c r="M319" s="320"/>
      <c r="N319" s="320"/>
      <c r="O319" s="322"/>
      <c r="P319" s="589"/>
      <c r="Q319" s="69"/>
    </row>
    <row r="320" spans="1:18" ht="31.5" customHeight="1" x14ac:dyDescent="0.25">
      <c r="A320" s="24">
        <v>1</v>
      </c>
      <c r="B320" s="24">
        <v>1</v>
      </c>
      <c r="C320" s="131" t="s">
        <v>74</v>
      </c>
      <c r="D320" s="298">
        <f>SUM(D321:D324)</f>
        <v>3074</v>
      </c>
      <c r="E320" s="298">
        <f>SUM(E321:E324)</f>
        <v>512</v>
      </c>
      <c r="F320" s="298">
        <f>SUM(F321:F324)</f>
        <v>507</v>
      </c>
      <c r="G320" s="281">
        <f>F320/E320*100</f>
        <v>99.0234375</v>
      </c>
      <c r="H320" s="284">
        <f>SUM(H321:H324)</f>
        <v>8066.2985200000003</v>
      </c>
      <c r="I320" s="284">
        <f>SUM(I321:I324)</f>
        <v>8066.2985200000003</v>
      </c>
      <c r="J320" s="602">
        <f t="shared" ref="J320:N320" si="354">SUM(J321:J324)</f>
        <v>1344.3830866666667</v>
      </c>
      <c r="K320" s="284">
        <f t="shared" si="354"/>
        <v>1349.58187</v>
      </c>
      <c r="L320" s="284">
        <f t="shared" si="354"/>
        <v>5.1987833333332674</v>
      </c>
      <c r="M320" s="284">
        <f t="shared" si="354"/>
        <v>-3.9377700000000004</v>
      </c>
      <c r="N320" s="284">
        <f t="shared" si="354"/>
        <v>1345.6440999999998</v>
      </c>
      <c r="O320" s="298">
        <f>K320/J320*100</f>
        <v>100.38670401204047</v>
      </c>
      <c r="P320" s="589"/>
      <c r="Q320" s="589"/>
    </row>
    <row r="321" spans="1:18" ht="38.1" customHeight="1" x14ac:dyDescent="0.25">
      <c r="A321" s="24">
        <v>1</v>
      </c>
      <c r="B321" s="24">
        <v>1</v>
      </c>
      <c r="C321" s="45" t="s">
        <v>43</v>
      </c>
      <c r="D321" s="298">
        <v>2300</v>
      </c>
      <c r="E321" s="604">
        <f t="shared" ref="E321" si="355">ROUND(D321/12*$C$3,0)</f>
        <v>383</v>
      </c>
      <c r="F321" s="298">
        <v>381</v>
      </c>
      <c r="G321" s="281">
        <f>F321/E321*100</f>
        <v>99.477806788511742</v>
      </c>
      <c r="H321" s="284">
        <v>6415.5280000000002</v>
      </c>
      <c r="I321" s="284">
        <v>6415.5280000000002</v>
      </c>
      <c r="J321" s="602">
        <f>H321/12*$C$3+(I321-H321)/11*1</f>
        <v>1069.2546666666667</v>
      </c>
      <c r="K321" s="284">
        <f t="shared" ref="K321:K329" si="356">N321-M321</f>
        <v>1057.5329899999999</v>
      </c>
      <c r="L321" s="284">
        <f t="shared" si="326"/>
        <v>-11.721676666666781</v>
      </c>
      <c r="M321" s="284">
        <v>-2.4393600000000002</v>
      </c>
      <c r="N321" s="284">
        <v>1055.0936299999998</v>
      </c>
      <c r="O321" s="298">
        <f>K321/J321*100</f>
        <v>98.903752582795974</v>
      </c>
      <c r="P321" s="641"/>
      <c r="Q321" s="641"/>
    </row>
    <row r="322" spans="1:18" ht="38.1" customHeight="1" x14ac:dyDescent="0.25">
      <c r="A322" s="24">
        <v>1</v>
      </c>
      <c r="B322" s="24">
        <v>1</v>
      </c>
      <c r="C322" s="45" t="s">
        <v>44</v>
      </c>
      <c r="D322" s="298">
        <v>690</v>
      </c>
      <c r="E322" s="299">
        <f t="shared" ref="E322:E329" si="357">ROUND(D322/12*$C$3,0)</f>
        <v>115</v>
      </c>
      <c r="F322" s="298">
        <v>109</v>
      </c>
      <c r="G322" s="281">
        <f>F322/E322*100</f>
        <v>94.782608695652172</v>
      </c>
      <c r="H322" s="284">
        <v>1111.0932</v>
      </c>
      <c r="I322" s="284">
        <v>1111.0932</v>
      </c>
      <c r="J322" s="602">
        <f>H322/12*$C$3+(I322-H322)/11*1</f>
        <v>185.18219999999999</v>
      </c>
      <c r="K322" s="284">
        <f t="shared" si="356"/>
        <v>182.82847000000004</v>
      </c>
      <c r="L322" s="284">
        <f t="shared" si="326"/>
        <v>-2.3537299999999561</v>
      </c>
      <c r="M322" s="284">
        <v>-1.49841</v>
      </c>
      <c r="N322" s="284">
        <v>181.33006000000003</v>
      </c>
      <c r="O322" s="298">
        <f>K322/J322*100</f>
        <v>98.728965310920842</v>
      </c>
      <c r="P322" s="589"/>
      <c r="Q322" s="589"/>
    </row>
    <row r="323" spans="1:18" ht="30" x14ac:dyDescent="0.25">
      <c r="A323" s="24">
        <v>1</v>
      </c>
      <c r="B323" s="24">
        <v>1</v>
      </c>
      <c r="C323" s="45" t="s">
        <v>68</v>
      </c>
      <c r="D323" s="298"/>
      <c r="E323" s="299">
        <f t="shared" si="357"/>
        <v>0</v>
      </c>
      <c r="F323" s="298"/>
      <c r="G323" s="281"/>
      <c r="H323" s="284"/>
      <c r="I323" s="284"/>
      <c r="J323" s="602">
        <f>H323/12*$C$3+(I323-H323)/11*1</f>
        <v>0</v>
      </c>
      <c r="K323" s="284">
        <f t="shared" si="356"/>
        <v>0</v>
      </c>
      <c r="L323" s="284">
        <f t="shared" si="326"/>
        <v>0</v>
      </c>
      <c r="M323" s="284"/>
      <c r="N323" s="284"/>
      <c r="O323" s="298"/>
      <c r="P323" s="589"/>
      <c r="Q323" s="589"/>
    </row>
    <row r="324" spans="1:18" ht="30" x14ac:dyDescent="0.25">
      <c r="A324" s="24">
        <v>1</v>
      </c>
      <c r="B324" s="24">
        <v>1</v>
      </c>
      <c r="C324" s="45" t="s">
        <v>69</v>
      </c>
      <c r="D324" s="298">
        <v>84</v>
      </c>
      <c r="E324" s="299">
        <f t="shared" si="357"/>
        <v>14</v>
      </c>
      <c r="F324" s="298">
        <v>17</v>
      </c>
      <c r="G324" s="281">
        <f t="shared" ref="G324:G329" si="358">F324/E324*100</f>
        <v>121.42857142857142</v>
      </c>
      <c r="H324" s="284">
        <v>539.6773199999999</v>
      </c>
      <c r="I324" s="284">
        <v>539.6773199999999</v>
      </c>
      <c r="J324" s="602">
        <f>H324/12*$C$3+(I324-H324)/11*1</f>
        <v>89.946219999999983</v>
      </c>
      <c r="K324" s="284">
        <f t="shared" si="356"/>
        <v>109.22040999999999</v>
      </c>
      <c r="L324" s="284">
        <f t="shared" si="326"/>
        <v>19.274190000000004</v>
      </c>
      <c r="M324" s="284">
        <v>0</v>
      </c>
      <c r="N324" s="284">
        <v>109.22040999999999</v>
      </c>
      <c r="O324" s="298">
        <f t="shared" ref="O324:O330" si="359">K324/J324*100</f>
        <v>121.42857142857144</v>
      </c>
      <c r="P324" s="589"/>
      <c r="Q324" s="589"/>
    </row>
    <row r="325" spans="1:18" ht="30" x14ac:dyDescent="0.25">
      <c r="A325" s="24">
        <v>1</v>
      </c>
      <c r="B325" s="24">
        <v>1</v>
      </c>
      <c r="C325" s="131" t="s">
        <v>66</v>
      </c>
      <c r="D325" s="298">
        <f t="shared" ref="D325:E325" si="360">D326+D328+D329</f>
        <v>5450</v>
      </c>
      <c r="E325" s="298">
        <f t="shared" si="360"/>
        <v>908</v>
      </c>
      <c r="F325" s="298">
        <f>F326+F328+F329</f>
        <v>1849</v>
      </c>
      <c r="G325" s="281">
        <f t="shared" si="358"/>
        <v>203.63436123348015</v>
      </c>
      <c r="H325" s="284">
        <f t="shared" ref="H325:N325" si="361">H326+H328+H329</f>
        <v>11431.816000000001</v>
      </c>
      <c r="I325" s="284">
        <f t="shared" ref="I325" si="362">I326+I328+I329</f>
        <v>11431.816000000001</v>
      </c>
      <c r="J325" s="602">
        <f t="shared" si="361"/>
        <v>1905.3026666666667</v>
      </c>
      <c r="K325" s="284">
        <f t="shared" si="361"/>
        <v>2562.3801800000015</v>
      </c>
      <c r="L325" s="284">
        <f t="shared" si="361"/>
        <v>657.07751333333442</v>
      </c>
      <c r="M325" s="284">
        <f t="shared" si="361"/>
        <v>0</v>
      </c>
      <c r="N325" s="284">
        <f t="shared" si="361"/>
        <v>2562.3801800000015</v>
      </c>
      <c r="O325" s="298">
        <f t="shared" si="359"/>
        <v>134.48677865354034</v>
      </c>
      <c r="P325" s="589"/>
      <c r="Q325" s="589"/>
    </row>
    <row r="326" spans="1:18" ht="30" x14ac:dyDescent="0.25">
      <c r="A326" s="24">
        <v>1</v>
      </c>
      <c r="B326" s="24">
        <v>1</v>
      </c>
      <c r="C326" s="45" t="s">
        <v>62</v>
      </c>
      <c r="D326" s="298">
        <v>950</v>
      </c>
      <c r="E326" s="604">
        <f t="shared" ref="E326" si="363">ROUND(D326/12*$C$3,0)</f>
        <v>158</v>
      </c>
      <c r="F326" s="298">
        <v>1089</v>
      </c>
      <c r="G326" s="281">
        <f t="shared" si="358"/>
        <v>689.24050632911394</v>
      </c>
      <c r="H326" s="284">
        <v>1149.5</v>
      </c>
      <c r="I326" s="284">
        <v>1149.5</v>
      </c>
      <c r="J326" s="602">
        <f>H326/12*$C$3+(I326-H326)/11*1</f>
        <v>191.58333333333334</v>
      </c>
      <c r="K326" s="284">
        <f t="shared" si="356"/>
        <v>1125.5017900000009</v>
      </c>
      <c r="L326" s="284">
        <f t="shared" si="326"/>
        <v>933.91845666666757</v>
      </c>
      <c r="M326" s="284">
        <v>0</v>
      </c>
      <c r="N326" s="284">
        <v>1125.5017900000009</v>
      </c>
      <c r="O326" s="298">
        <f t="shared" si="359"/>
        <v>587.47374858634237</v>
      </c>
      <c r="P326" s="589"/>
      <c r="Q326" s="589"/>
    </row>
    <row r="327" spans="1:18" ht="45" x14ac:dyDescent="0.25">
      <c r="C327" s="621" t="s">
        <v>90</v>
      </c>
      <c r="D327" s="298"/>
      <c r="E327" s="604"/>
      <c r="F327" s="298"/>
      <c r="G327" s="281"/>
      <c r="H327" s="284"/>
      <c r="I327" s="284"/>
      <c r="J327" s="602">
        <f>H327/12*$C$3+(I327-H327)/11*1</f>
        <v>0</v>
      </c>
      <c r="K327" s="284"/>
      <c r="L327" s="284"/>
      <c r="M327" s="284"/>
      <c r="N327" s="284"/>
      <c r="O327" s="298"/>
      <c r="P327" s="589"/>
      <c r="Q327" s="589"/>
    </row>
    <row r="328" spans="1:18" ht="44.25" customHeight="1" x14ac:dyDescent="0.25">
      <c r="A328" s="24">
        <v>1</v>
      </c>
      <c r="B328" s="24">
        <v>1</v>
      </c>
      <c r="C328" s="45" t="s">
        <v>72</v>
      </c>
      <c r="D328" s="298">
        <v>3400</v>
      </c>
      <c r="E328" s="299">
        <f t="shared" si="357"/>
        <v>567</v>
      </c>
      <c r="F328" s="298">
        <v>577</v>
      </c>
      <c r="G328" s="281">
        <f t="shared" si="358"/>
        <v>101.7636684303351</v>
      </c>
      <c r="H328" s="284">
        <v>8845.1</v>
      </c>
      <c r="I328" s="284">
        <v>8845.1</v>
      </c>
      <c r="J328" s="602">
        <f>H328/12*$C$3+(I328-H328)/11*1</f>
        <v>1474.1833333333334</v>
      </c>
      <c r="K328" s="284">
        <f t="shared" si="356"/>
        <v>1204.0624900000003</v>
      </c>
      <c r="L328" s="284">
        <f t="shared" si="326"/>
        <v>-270.12084333333314</v>
      </c>
      <c r="M328" s="284">
        <v>0</v>
      </c>
      <c r="N328" s="284">
        <v>1204.0624900000003</v>
      </c>
      <c r="O328" s="298">
        <f t="shared" si="359"/>
        <v>81.676577313993064</v>
      </c>
      <c r="P328" s="589"/>
      <c r="Q328" s="589"/>
    </row>
    <row r="329" spans="1:18" ht="44.25" customHeight="1" thickBot="1" x14ac:dyDescent="0.3">
      <c r="A329" s="24">
        <v>1</v>
      </c>
      <c r="B329" s="24">
        <v>1</v>
      </c>
      <c r="C329" s="45" t="s">
        <v>63</v>
      </c>
      <c r="D329" s="298">
        <v>1100</v>
      </c>
      <c r="E329" s="299">
        <f t="shared" si="357"/>
        <v>183</v>
      </c>
      <c r="F329" s="298">
        <v>183</v>
      </c>
      <c r="G329" s="281">
        <f t="shared" si="358"/>
        <v>100</v>
      </c>
      <c r="H329" s="284">
        <v>1437.2159999999999</v>
      </c>
      <c r="I329" s="284">
        <v>1437.2159999999999</v>
      </c>
      <c r="J329" s="602">
        <f>H329/12*$C$3+(I329-H329)/11*1</f>
        <v>239.53599999999997</v>
      </c>
      <c r="K329" s="284">
        <f t="shared" si="356"/>
        <v>232.81589999999997</v>
      </c>
      <c r="L329" s="284">
        <f t="shared" si="326"/>
        <v>-6.7201000000000022</v>
      </c>
      <c r="M329" s="284">
        <v>0</v>
      </c>
      <c r="N329" s="284">
        <v>232.81589999999997</v>
      </c>
      <c r="O329" s="298">
        <f t="shared" si="359"/>
        <v>97.194534433237592</v>
      </c>
      <c r="P329" s="589"/>
      <c r="Q329" s="589"/>
    </row>
    <row r="330" spans="1:18" s="8" customFormat="1" ht="15" customHeight="1" thickBot="1" x14ac:dyDescent="0.3">
      <c r="A330" s="24">
        <v>1</v>
      </c>
      <c r="B330" s="24">
        <v>1</v>
      </c>
      <c r="C330" s="73" t="s">
        <v>149</v>
      </c>
      <c r="D330" s="305"/>
      <c r="E330" s="305"/>
      <c r="F330" s="305"/>
      <c r="G330" s="389"/>
      <c r="H330" s="333">
        <f>H325+H320</f>
        <v>19498.114520000003</v>
      </c>
      <c r="I330" s="333">
        <f>I325+I320</f>
        <v>19498.114520000003</v>
      </c>
      <c r="J330" s="611">
        <f t="shared" ref="J330:N330" si="364">J325+J320</f>
        <v>3249.6857533333332</v>
      </c>
      <c r="K330" s="333">
        <f t="shared" si="364"/>
        <v>3911.9620500000015</v>
      </c>
      <c r="L330" s="333">
        <f t="shared" si="364"/>
        <v>662.27629666666769</v>
      </c>
      <c r="M330" s="333">
        <f t="shared" si="364"/>
        <v>-3.9377700000000004</v>
      </c>
      <c r="N330" s="333">
        <f t="shared" si="364"/>
        <v>3908.0242800000015</v>
      </c>
      <c r="O330" s="305">
        <f t="shared" si="359"/>
        <v>120.37970274471445</v>
      </c>
      <c r="P330" s="589"/>
      <c r="Q330" s="69"/>
      <c r="R330" s="242"/>
    </row>
    <row r="331" spans="1:18" ht="29.25" customHeight="1" x14ac:dyDescent="0.25">
      <c r="A331" s="24">
        <v>1</v>
      </c>
      <c r="B331" s="24">
        <v>1</v>
      </c>
      <c r="C331" s="52" t="s">
        <v>112</v>
      </c>
      <c r="D331" s="315"/>
      <c r="E331" s="315"/>
      <c r="F331" s="315">
        <f>F333+F335+F336</f>
        <v>2159</v>
      </c>
      <c r="G331" s="315"/>
      <c r="H331" s="387"/>
      <c r="I331" s="387"/>
      <c r="J331" s="387"/>
      <c r="K331" s="387"/>
      <c r="L331" s="387">
        <f t="shared" si="326"/>
        <v>0</v>
      </c>
      <c r="M331" s="387"/>
      <c r="N331" s="315"/>
      <c r="O331" s="315"/>
      <c r="P331" s="589"/>
      <c r="Q331" s="589"/>
    </row>
    <row r="332" spans="1:18" ht="30" x14ac:dyDescent="0.25">
      <c r="A332" s="24">
        <v>1</v>
      </c>
      <c r="B332" s="24">
        <v>1</v>
      </c>
      <c r="C332" s="131" t="s">
        <v>74</v>
      </c>
      <c r="D332" s="298">
        <f>SUM(D333:D336)</f>
        <v>15945</v>
      </c>
      <c r="E332" s="298">
        <f>SUM(E333:E336)</f>
        <v>2658</v>
      </c>
      <c r="F332" s="298">
        <f>SUM(F333:F336)</f>
        <v>2921</v>
      </c>
      <c r="G332" s="281">
        <f t="shared" ref="G332:G341" si="365">F332/E332*100</f>
        <v>109.89465763732129</v>
      </c>
      <c r="H332" s="284">
        <f>SUM(H333:H336)</f>
        <v>42485.859850000001</v>
      </c>
      <c r="I332" s="284">
        <f>SUM(I333:I336)</f>
        <v>42485.859850000001</v>
      </c>
      <c r="J332" s="602">
        <f t="shared" ref="J332:N332" si="366">SUM(J333:J336)</f>
        <v>7080.9766416666662</v>
      </c>
      <c r="K332" s="284">
        <f t="shared" si="366"/>
        <v>7572.0002700000014</v>
      </c>
      <c r="L332" s="284">
        <f t="shared" si="366"/>
        <v>491.02362833333473</v>
      </c>
      <c r="M332" s="284">
        <f t="shared" si="366"/>
        <v>-69.334379999999996</v>
      </c>
      <c r="N332" s="284">
        <f t="shared" si="366"/>
        <v>7502.6658900000011</v>
      </c>
      <c r="O332" s="298">
        <f t="shared" ref="O332:O342" si="367">K332/J332*100</f>
        <v>106.93440542430264</v>
      </c>
      <c r="P332" s="641"/>
      <c r="Q332" s="641"/>
    </row>
    <row r="333" spans="1:18" ht="30" x14ac:dyDescent="0.25">
      <c r="A333" s="24">
        <v>1</v>
      </c>
      <c r="B333" s="24">
        <v>1</v>
      </c>
      <c r="C333" s="45" t="s">
        <v>43</v>
      </c>
      <c r="D333" s="298">
        <v>12000</v>
      </c>
      <c r="E333" s="604">
        <f t="shared" ref="E333" si="368">ROUND(D333/12*$C$3,0)</f>
        <v>2000</v>
      </c>
      <c r="F333" s="298">
        <v>2072</v>
      </c>
      <c r="G333" s="281">
        <f t="shared" si="365"/>
        <v>103.60000000000001</v>
      </c>
      <c r="H333" s="284">
        <v>34472.32</v>
      </c>
      <c r="I333" s="284">
        <v>34472.32</v>
      </c>
      <c r="J333" s="602">
        <f>H333/12*$C$3+(I333-H333)/11*1</f>
        <v>5745.3866666666663</v>
      </c>
      <c r="K333" s="284">
        <f t="shared" ref="K333:K335" si="369">N333-M333</f>
        <v>5829.1050199999991</v>
      </c>
      <c r="L333" s="284">
        <f t="shared" si="326"/>
        <v>83.718353333332743</v>
      </c>
      <c r="M333" s="284">
        <v>-43.771229999999996</v>
      </c>
      <c r="N333" s="284">
        <v>5785.3337899999988</v>
      </c>
      <c r="O333" s="298">
        <f t="shared" si="367"/>
        <v>101.4571404535581</v>
      </c>
      <c r="P333" s="589"/>
      <c r="Q333" s="589"/>
    </row>
    <row r="334" spans="1:18" ht="30" x14ac:dyDescent="0.25">
      <c r="A334" s="24">
        <v>1</v>
      </c>
      <c r="B334" s="24">
        <v>1</v>
      </c>
      <c r="C334" s="45" t="s">
        <v>44</v>
      </c>
      <c r="D334" s="298">
        <v>3600</v>
      </c>
      <c r="E334" s="299">
        <f t="shared" ref="E334:E341" si="370">ROUND(D334/12*$C$3,0)</f>
        <v>600</v>
      </c>
      <c r="F334" s="298">
        <v>762</v>
      </c>
      <c r="G334" s="281">
        <f t="shared" si="365"/>
        <v>127</v>
      </c>
      <c r="H334" s="284">
        <v>5797.0079999999998</v>
      </c>
      <c r="I334" s="284">
        <v>5797.0079999999998</v>
      </c>
      <c r="J334" s="602">
        <f>H334/12*$C$3+(I334-H334)/11*1</f>
        <v>966.16800000000001</v>
      </c>
      <c r="K334" s="284">
        <f t="shared" si="369"/>
        <v>1183.943740000002</v>
      </c>
      <c r="L334" s="284">
        <f t="shared" si="326"/>
        <v>217.77574000000197</v>
      </c>
      <c r="M334" s="284">
        <v>-14.079510000000001</v>
      </c>
      <c r="N334" s="284">
        <v>1169.864230000002</v>
      </c>
      <c r="O334" s="298">
        <f t="shared" si="367"/>
        <v>122.54015243725749</v>
      </c>
      <c r="P334" s="589"/>
      <c r="Q334" s="589"/>
    </row>
    <row r="335" spans="1:18" ht="30" x14ac:dyDescent="0.25">
      <c r="A335" s="24">
        <v>1</v>
      </c>
      <c r="B335" s="24">
        <v>1</v>
      </c>
      <c r="C335" s="45" t="s">
        <v>68</v>
      </c>
      <c r="D335" s="298">
        <v>47</v>
      </c>
      <c r="E335" s="299">
        <f t="shared" si="370"/>
        <v>8</v>
      </c>
      <c r="F335" s="298">
        <v>43</v>
      </c>
      <c r="G335" s="281">
        <f t="shared" si="365"/>
        <v>537.5</v>
      </c>
      <c r="H335" s="284">
        <v>301.96231</v>
      </c>
      <c r="I335" s="284">
        <v>301.96231</v>
      </c>
      <c r="J335" s="602">
        <f>H335/12*$C$3+(I335-H335)/11*1</f>
        <v>50.327051666666669</v>
      </c>
      <c r="K335" s="284">
        <f t="shared" si="369"/>
        <v>276.26338999999996</v>
      </c>
      <c r="L335" s="284">
        <f t="shared" si="326"/>
        <v>225.93633833333328</v>
      </c>
      <c r="M335" s="284">
        <v>-1.09368</v>
      </c>
      <c r="N335" s="284">
        <v>275.16970999999995</v>
      </c>
      <c r="O335" s="298">
        <f t="shared" si="367"/>
        <v>548.93617021276589</v>
      </c>
      <c r="P335" s="589"/>
      <c r="Q335" s="589"/>
    </row>
    <row r="336" spans="1:18" ht="30" x14ac:dyDescent="0.25">
      <c r="A336" s="24">
        <v>1</v>
      </c>
      <c r="B336" s="24">
        <v>1</v>
      </c>
      <c r="C336" s="45" t="s">
        <v>69</v>
      </c>
      <c r="D336" s="298">
        <v>298</v>
      </c>
      <c r="E336" s="299">
        <f t="shared" si="370"/>
        <v>50</v>
      </c>
      <c r="F336" s="298">
        <v>44</v>
      </c>
      <c r="G336" s="281">
        <f t="shared" si="365"/>
        <v>88</v>
      </c>
      <c r="H336" s="284">
        <v>1914.5695399999997</v>
      </c>
      <c r="I336" s="284">
        <v>1914.5695399999997</v>
      </c>
      <c r="J336" s="602">
        <f>H336/12*$C$3+(I336-H336)/11*1</f>
        <v>319.09492333333327</v>
      </c>
      <c r="K336" s="284">
        <f t="shared" ref="K336:K341" si="371">N336-M336</f>
        <v>282.68811999999997</v>
      </c>
      <c r="L336" s="284">
        <f t="shared" si="326"/>
        <v>-36.406803333333301</v>
      </c>
      <c r="M336" s="284">
        <v>-10.38996</v>
      </c>
      <c r="N336" s="284">
        <v>272.29816</v>
      </c>
      <c r="O336" s="298">
        <f t="shared" si="367"/>
        <v>88.590604026845639</v>
      </c>
      <c r="P336" s="589"/>
      <c r="Q336" s="589"/>
    </row>
    <row r="337" spans="1:18" ht="30" x14ac:dyDescent="0.25">
      <c r="A337" s="24">
        <v>1</v>
      </c>
      <c r="B337" s="24">
        <v>1</v>
      </c>
      <c r="C337" s="131" t="s">
        <v>66</v>
      </c>
      <c r="D337" s="298">
        <f t="shared" ref="D337:E337" si="372">D338+D340+D341</f>
        <v>24550</v>
      </c>
      <c r="E337" s="298">
        <f t="shared" si="372"/>
        <v>4091</v>
      </c>
      <c r="F337" s="298">
        <f>F338+F340+F341</f>
        <v>5136</v>
      </c>
      <c r="G337" s="281">
        <f t="shared" si="365"/>
        <v>125.54387680273771</v>
      </c>
      <c r="H337" s="284">
        <f t="shared" ref="H337:N337" si="373">H338+H340+H341</f>
        <v>49596.01</v>
      </c>
      <c r="I337" s="284">
        <f t="shared" ref="I337" si="374">I338+I340+I341</f>
        <v>49596.01</v>
      </c>
      <c r="J337" s="602">
        <f t="shared" si="373"/>
        <v>8266.001666666667</v>
      </c>
      <c r="K337" s="284">
        <f t="shared" si="373"/>
        <v>9948.9372400000029</v>
      </c>
      <c r="L337" s="284">
        <f t="shared" si="373"/>
        <v>1682.9355733333346</v>
      </c>
      <c r="M337" s="284">
        <f t="shared" si="373"/>
        <v>-48.848769999999995</v>
      </c>
      <c r="N337" s="284">
        <f t="shared" si="373"/>
        <v>9900.0884700000024</v>
      </c>
      <c r="O337" s="298">
        <f t="shared" si="367"/>
        <v>120.35972942178215</v>
      </c>
      <c r="P337" s="589"/>
      <c r="Q337" s="589"/>
    </row>
    <row r="338" spans="1:18" ht="30" x14ac:dyDescent="0.25">
      <c r="A338" s="24">
        <v>1</v>
      </c>
      <c r="B338" s="24">
        <v>1</v>
      </c>
      <c r="C338" s="45" t="s">
        <v>62</v>
      </c>
      <c r="D338" s="298">
        <v>4100</v>
      </c>
      <c r="E338" s="604">
        <f t="shared" ref="E338" si="375">ROUND(D338/12*$C$3,0)</f>
        <v>683</v>
      </c>
      <c r="F338" s="298">
        <v>1269</v>
      </c>
      <c r="G338" s="281">
        <f t="shared" si="365"/>
        <v>185.79795021961934</v>
      </c>
      <c r="H338" s="284">
        <v>4961</v>
      </c>
      <c r="I338" s="284">
        <v>4961</v>
      </c>
      <c r="J338" s="602">
        <f>H338/12*$C$3+(I338-H338)/11*1</f>
        <v>826.83333333333337</v>
      </c>
      <c r="K338" s="284">
        <f t="shared" si="371"/>
        <v>1553.0810100000006</v>
      </c>
      <c r="L338" s="284">
        <f t="shared" si="326"/>
        <v>726.24767666666719</v>
      </c>
      <c r="M338" s="284">
        <v>0</v>
      </c>
      <c r="N338" s="284">
        <v>1553.0810100000006</v>
      </c>
      <c r="O338" s="298">
        <f t="shared" si="367"/>
        <v>187.8348328965935</v>
      </c>
      <c r="P338" s="589"/>
      <c r="Q338" s="589"/>
    </row>
    <row r="339" spans="1:18" ht="31.5" customHeight="1" x14ac:dyDescent="0.25">
      <c r="C339" s="621" t="s">
        <v>90</v>
      </c>
      <c r="D339" s="298"/>
      <c r="E339" s="604"/>
      <c r="F339" s="298"/>
      <c r="G339" s="281"/>
      <c r="H339" s="284"/>
      <c r="I339" s="284"/>
      <c r="J339" s="602"/>
      <c r="K339" s="284"/>
      <c r="L339" s="284"/>
      <c r="M339" s="284"/>
      <c r="N339" s="284"/>
      <c r="O339" s="298"/>
      <c r="P339" s="589"/>
      <c r="Q339" s="589"/>
    </row>
    <row r="340" spans="1:18" ht="61.5" customHeight="1" x14ac:dyDescent="0.25">
      <c r="A340" s="24">
        <v>1</v>
      </c>
      <c r="B340" s="24">
        <v>1</v>
      </c>
      <c r="C340" s="45" t="s">
        <v>72</v>
      </c>
      <c r="D340" s="298">
        <v>12900</v>
      </c>
      <c r="E340" s="299">
        <f t="shared" si="370"/>
        <v>2150</v>
      </c>
      <c r="F340" s="298">
        <v>2576</v>
      </c>
      <c r="G340" s="281">
        <f t="shared" si="365"/>
        <v>119.81395348837209</v>
      </c>
      <c r="H340" s="284">
        <v>34770.482000000004</v>
      </c>
      <c r="I340" s="284">
        <v>34770.482000000004</v>
      </c>
      <c r="J340" s="602">
        <f>H340/12*$C$3+(I340-H340)/11*1</f>
        <v>5795.0803333333342</v>
      </c>
      <c r="K340" s="284">
        <f t="shared" si="371"/>
        <v>6801.550830000001</v>
      </c>
      <c r="L340" s="284">
        <f t="shared" si="326"/>
        <v>1006.4704966666668</v>
      </c>
      <c r="M340" s="284">
        <v>-48.848769999999995</v>
      </c>
      <c r="N340" s="284">
        <v>6752.7020600000014</v>
      </c>
      <c r="O340" s="298">
        <f t="shared" si="367"/>
        <v>117.36767117579791</v>
      </c>
      <c r="P340" s="589"/>
      <c r="Q340" s="589"/>
    </row>
    <row r="341" spans="1:18" ht="45.75" thickBot="1" x14ac:dyDescent="0.3">
      <c r="A341" s="24">
        <v>1</v>
      </c>
      <c r="B341" s="24">
        <v>1</v>
      </c>
      <c r="C341" s="45" t="s">
        <v>63</v>
      </c>
      <c r="D341" s="298">
        <v>7550</v>
      </c>
      <c r="E341" s="299">
        <f t="shared" si="370"/>
        <v>1258</v>
      </c>
      <c r="F341" s="298">
        <v>1291</v>
      </c>
      <c r="G341" s="281">
        <f t="shared" si="365"/>
        <v>102.62321144674087</v>
      </c>
      <c r="H341" s="284">
        <v>9864.5280000000002</v>
      </c>
      <c r="I341" s="284">
        <v>9864.5280000000002</v>
      </c>
      <c r="J341" s="602">
        <f>H341/12*$C$3+(I341-H341)/11*1</f>
        <v>1644.088</v>
      </c>
      <c r="K341" s="284">
        <f t="shared" si="371"/>
        <v>1594.3054000000004</v>
      </c>
      <c r="L341" s="284">
        <f t="shared" si="326"/>
        <v>-49.782599999999547</v>
      </c>
      <c r="M341" s="284">
        <v>0</v>
      </c>
      <c r="N341" s="284">
        <v>1594.3054000000004</v>
      </c>
      <c r="O341" s="298">
        <f t="shared" si="367"/>
        <v>96.972023395341395</v>
      </c>
      <c r="P341" s="589"/>
      <c r="Q341" s="589"/>
    </row>
    <row r="342" spans="1:18" s="22" customFormat="1" ht="15.75" thickBot="1" x14ac:dyDescent="0.3">
      <c r="A342" s="24">
        <v>1</v>
      </c>
      <c r="B342" s="24">
        <v>1</v>
      </c>
      <c r="C342" s="73" t="s">
        <v>149</v>
      </c>
      <c r="D342" s="345"/>
      <c r="E342" s="345"/>
      <c r="F342" s="345"/>
      <c r="G342" s="389"/>
      <c r="H342" s="370">
        <f>H337+H332</f>
        <v>92081.869850000003</v>
      </c>
      <c r="I342" s="370">
        <f>I337+I332</f>
        <v>92081.869850000003</v>
      </c>
      <c r="J342" s="370">
        <f t="shared" ref="J342:N342" si="376">J337+J332</f>
        <v>15346.978308333333</v>
      </c>
      <c r="K342" s="370">
        <f t="shared" si="376"/>
        <v>17520.937510000003</v>
      </c>
      <c r="L342" s="370">
        <f t="shared" si="376"/>
        <v>2173.9592016666693</v>
      </c>
      <c r="M342" s="370">
        <f t="shared" si="376"/>
        <v>-118.18314999999998</v>
      </c>
      <c r="N342" s="370">
        <f t="shared" si="376"/>
        <v>17402.754360000003</v>
      </c>
      <c r="O342" s="345">
        <f t="shared" si="367"/>
        <v>114.1653891599379</v>
      </c>
      <c r="P342" s="589"/>
      <c r="Q342" s="69"/>
      <c r="R342" s="242"/>
    </row>
    <row r="343" spans="1:18" ht="32.25" customHeight="1" x14ac:dyDescent="0.25">
      <c r="A343" s="24">
        <v>1</v>
      </c>
      <c r="B343" s="24">
        <v>1</v>
      </c>
      <c r="C343" s="161" t="s">
        <v>38</v>
      </c>
      <c r="D343" s="428"/>
      <c r="E343" s="428"/>
      <c r="F343" s="429"/>
      <c r="G343" s="352"/>
      <c r="H343" s="352"/>
      <c r="I343" s="352"/>
      <c r="J343" s="430"/>
      <c r="K343" s="431"/>
      <c r="L343" s="431">
        <f t="shared" si="326"/>
        <v>0</v>
      </c>
      <c r="M343" s="431"/>
      <c r="N343" s="431"/>
      <c r="O343" s="428"/>
      <c r="P343" s="589"/>
      <c r="Q343" s="69"/>
    </row>
    <row r="344" spans="1:18" ht="43.5" customHeight="1" x14ac:dyDescent="0.25">
      <c r="A344" s="24">
        <v>1</v>
      </c>
      <c r="B344" s="24">
        <v>1</v>
      </c>
      <c r="C344" s="132" t="s">
        <v>74</v>
      </c>
      <c r="D344" s="432">
        <f t="shared" ref="D344:F349" si="377">D332+D320</f>
        <v>19019</v>
      </c>
      <c r="E344" s="432">
        <f t="shared" si="377"/>
        <v>3170</v>
      </c>
      <c r="F344" s="432">
        <f t="shared" si="377"/>
        <v>3428</v>
      </c>
      <c r="G344" s="433">
        <f>F344/E344*100</f>
        <v>108.13880126182964</v>
      </c>
      <c r="H344" s="434">
        <f t="shared" ref="H344:N344" si="378">SUM(H332,H320)</f>
        <v>50552.158370000005</v>
      </c>
      <c r="I344" s="434">
        <f t="shared" ref="I344" si="379">SUM(I332,I320)</f>
        <v>50552.158370000005</v>
      </c>
      <c r="J344" s="434">
        <f t="shared" si="378"/>
        <v>8425.3597283333329</v>
      </c>
      <c r="K344" s="434">
        <f t="shared" si="378"/>
        <v>8921.5821400000023</v>
      </c>
      <c r="L344" s="434">
        <f t="shared" si="378"/>
        <v>496.22241166666799</v>
      </c>
      <c r="M344" s="434">
        <f t="shared" si="378"/>
        <v>-73.272149999999996</v>
      </c>
      <c r="N344" s="434">
        <f t="shared" si="378"/>
        <v>8848.3099900000016</v>
      </c>
      <c r="O344" s="435">
        <f t="shared" ref="O344:O354" si="380">K344/J344*100</f>
        <v>105.88962878342085</v>
      </c>
      <c r="P344" s="589"/>
      <c r="Q344" s="69"/>
    </row>
    <row r="345" spans="1:18" ht="30" x14ac:dyDescent="0.25">
      <c r="A345" s="24">
        <v>1</v>
      </c>
      <c r="B345" s="24">
        <v>1</v>
      </c>
      <c r="C345" s="130" t="s">
        <v>43</v>
      </c>
      <c r="D345" s="432">
        <f t="shared" si="377"/>
        <v>14300</v>
      </c>
      <c r="E345" s="432">
        <f t="shared" si="377"/>
        <v>2383</v>
      </c>
      <c r="F345" s="432">
        <f t="shared" si="377"/>
        <v>2453</v>
      </c>
      <c r="G345" s="433">
        <f t="shared" ref="G345:G353" si="381">F345/E345*100</f>
        <v>102.93747377255559</v>
      </c>
      <c r="H345" s="434">
        <f t="shared" ref="H345:N345" si="382">SUM(H333,H321)</f>
        <v>40887.847999999998</v>
      </c>
      <c r="I345" s="434">
        <f t="shared" ref="I345" si="383">SUM(I333,I321)</f>
        <v>40887.847999999998</v>
      </c>
      <c r="J345" s="434">
        <f t="shared" si="382"/>
        <v>6814.641333333333</v>
      </c>
      <c r="K345" s="434">
        <f t="shared" si="382"/>
        <v>6886.6380099999988</v>
      </c>
      <c r="L345" s="434">
        <f t="shared" si="382"/>
        <v>71.996676666665962</v>
      </c>
      <c r="M345" s="434">
        <f t="shared" si="382"/>
        <v>-46.210589999999996</v>
      </c>
      <c r="N345" s="434">
        <f t="shared" si="382"/>
        <v>6840.4274199999982</v>
      </c>
      <c r="O345" s="435">
        <f t="shared" si="380"/>
        <v>101.05649986763791</v>
      </c>
      <c r="P345" s="589"/>
      <c r="Q345" s="69"/>
    </row>
    <row r="346" spans="1:18" ht="30" x14ac:dyDescent="0.25">
      <c r="A346" s="24">
        <v>1</v>
      </c>
      <c r="B346" s="24">
        <v>1</v>
      </c>
      <c r="C346" s="130" t="s">
        <v>44</v>
      </c>
      <c r="D346" s="432">
        <f t="shared" si="377"/>
        <v>4290</v>
      </c>
      <c r="E346" s="432">
        <f t="shared" si="377"/>
        <v>715</v>
      </c>
      <c r="F346" s="432">
        <f t="shared" si="377"/>
        <v>871</v>
      </c>
      <c r="G346" s="433">
        <f t="shared" si="381"/>
        <v>121.81818181818183</v>
      </c>
      <c r="H346" s="434">
        <f t="shared" ref="H346:N346" si="384">SUM(H334,H322)</f>
        <v>6908.1012000000001</v>
      </c>
      <c r="I346" s="434">
        <f t="shared" ref="I346" si="385">SUM(I334,I322)</f>
        <v>6908.1012000000001</v>
      </c>
      <c r="J346" s="434">
        <f t="shared" si="384"/>
        <v>1151.3502000000001</v>
      </c>
      <c r="K346" s="434">
        <f t="shared" si="384"/>
        <v>1366.7722100000019</v>
      </c>
      <c r="L346" s="434">
        <f t="shared" si="384"/>
        <v>215.42201000000202</v>
      </c>
      <c r="M346" s="434">
        <f t="shared" si="384"/>
        <v>-15.577920000000001</v>
      </c>
      <c r="N346" s="434">
        <f t="shared" si="384"/>
        <v>1351.194290000002</v>
      </c>
      <c r="O346" s="435">
        <f t="shared" si="380"/>
        <v>118.71038108127325</v>
      </c>
      <c r="P346" s="589"/>
      <c r="Q346" s="69"/>
    </row>
    <row r="347" spans="1:18" ht="30" x14ac:dyDescent="0.25">
      <c r="A347" s="24">
        <v>1</v>
      </c>
      <c r="B347" s="24">
        <v>1</v>
      </c>
      <c r="C347" s="130" t="s">
        <v>68</v>
      </c>
      <c r="D347" s="432">
        <f t="shared" si="377"/>
        <v>47</v>
      </c>
      <c r="E347" s="432">
        <f t="shared" si="377"/>
        <v>8</v>
      </c>
      <c r="F347" s="432">
        <f t="shared" si="377"/>
        <v>43</v>
      </c>
      <c r="G347" s="433">
        <f t="shared" si="381"/>
        <v>537.5</v>
      </c>
      <c r="H347" s="434">
        <f t="shared" ref="H347:N347" si="386">SUM(H335,H323)</f>
        <v>301.96231</v>
      </c>
      <c r="I347" s="434">
        <f t="shared" ref="I347" si="387">SUM(I335,I323)</f>
        <v>301.96231</v>
      </c>
      <c r="J347" s="434">
        <f t="shared" si="386"/>
        <v>50.327051666666669</v>
      </c>
      <c r="K347" s="434">
        <f t="shared" si="386"/>
        <v>276.26338999999996</v>
      </c>
      <c r="L347" s="434">
        <f t="shared" si="386"/>
        <v>225.93633833333328</v>
      </c>
      <c r="M347" s="434">
        <f t="shared" si="386"/>
        <v>-1.09368</v>
      </c>
      <c r="N347" s="434">
        <f t="shared" si="386"/>
        <v>275.16970999999995</v>
      </c>
      <c r="O347" s="435">
        <f t="shared" si="380"/>
        <v>548.93617021276589</v>
      </c>
      <c r="P347" s="589"/>
      <c r="Q347" s="69"/>
    </row>
    <row r="348" spans="1:18" ht="30" x14ac:dyDescent="0.25">
      <c r="A348" s="24">
        <v>1</v>
      </c>
      <c r="B348" s="24">
        <v>1</v>
      </c>
      <c r="C348" s="130" t="s">
        <v>69</v>
      </c>
      <c r="D348" s="432">
        <f t="shared" si="377"/>
        <v>382</v>
      </c>
      <c r="E348" s="432">
        <f t="shared" si="377"/>
        <v>64</v>
      </c>
      <c r="F348" s="432">
        <f t="shared" si="377"/>
        <v>61</v>
      </c>
      <c r="G348" s="433">
        <f t="shared" si="381"/>
        <v>95.3125</v>
      </c>
      <c r="H348" s="434">
        <f t="shared" ref="H348:N348" si="388">SUM(H336,H324)</f>
        <v>2454.2468599999997</v>
      </c>
      <c r="I348" s="434">
        <f t="shared" ref="I348" si="389">SUM(I336,I324)</f>
        <v>2454.2468599999997</v>
      </c>
      <c r="J348" s="434">
        <f t="shared" si="388"/>
        <v>409.04114333333325</v>
      </c>
      <c r="K348" s="434">
        <f t="shared" si="388"/>
        <v>391.90852999999993</v>
      </c>
      <c r="L348" s="434">
        <f t="shared" si="388"/>
        <v>-17.132613333333296</v>
      </c>
      <c r="M348" s="434">
        <f t="shared" si="388"/>
        <v>-10.38996</v>
      </c>
      <c r="N348" s="434">
        <f t="shared" si="388"/>
        <v>381.51856999999995</v>
      </c>
      <c r="O348" s="435">
        <f t="shared" si="380"/>
        <v>95.811518324607334</v>
      </c>
      <c r="P348" s="589"/>
      <c r="Q348" s="69"/>
    </row>
    <row r="349" spans="1:18" ht="30" x14ac:dyDescent="0.25">
      <c r="A349" s="24">
        <v>1</v>
      </c>
      <c r="B349" s="24">
        <v>1</v>
      </c>
      <c r="C349" s="132" t="s">
        <v>66</v>
      </c>
      <c r="D349" s="432">
        <f t="shared" si="377"/>
        <v>30000</v>
      </c>
      <c r="E349" s="432">
        <f t="shared" si="377"/>
        <v>4999</v>
      </c>
      <c r="F349" s="432">
        <f t="shared" si="377"/>
        <v>6985</v>
      </c>
      <c r="G349" s="433">
        <f t="shared" si="381"/>
        <v>139.72794558911784</v>
      </c>
      <c r="H349" s="434">
        <f t="shared" ref="H349:N349" si="390">SUM(H337,H325)</f>
        <v>61027.826000000001</v>
      </c>
      <c r="I349" s="434">
        <f t="shared" ref="I349" si="391">SUM(I337,I325)</f>
        <v>61027.826000000001</v>
      </c>
      <c r="J349" s="434">
        <f t="shared" si="390"/>
        <v>10171.304333333333</v>
      </c>
      <c r="K349" s="434">
        <f t="shared" si="390"/>
        <v>12511.317420000005</v>
      </c>
      <c r="L349" s="434">
        <f t="shared" si="390"/>
        <v>2340.0130866666691</v>
      </c>
      <c r="M349" s="434">
        <f t="shared" si="390"/>
        <v>-48.848769999999995</v>
      </c>
      <c r="N349" s="434">
        <f t="shared" si="390"/>
        <v>12462.468650000004</v>
      </c>
      <c r="O349" s="435">
        <f t="shared" si="380"/>
        <v>123.00602764384894</v>
      </c>
      <c r="P349" s="589"/>
      <c r="Q349" s="69"/>
    </row>
    <row r="350" spans="1:18" ht="30" x14ac:dyDescent="0.25">
      <c r="A350" s="24">
        <v>1</v>
      </c>
      <c r="B350" s="24">
        <v>1</v>
      </c>
      <c r="C350" s="130" t="s">
        <v>62</v>
      </c>
      <c r="D350" s="432">
        <f t="shared" ref="D350:F354" si="392">SUM(D338,D326)</f>
        <v>5050</v>
      </c>
      <c r="E350" s="432">
        <f t="shared" si="392"/>
        <v>841</v>
      </c>
      <c r="F350" s="432">
        <f t="shared" si="392"/>
        <v>2358</v>
      </c>
      <c r="G350" s="433">
        <f t="shared" si="381"/>
        <v>280.38049940546966</v>
      </c>
      <c r="H350" s="434">
        <f t="shared" ref="H350:N350" si="393">SUM(H338,H326)</f>
        <v>6110.5</v>
      </c>
      <c r="I350" s="434">
        <f t="shared" ref="I350" si="394">SUM(I338,I326)</f>
        <v>6110.5</v>
      </c>
      <c r="J350" s="434">
        <f t="shared" si="393"/>
        <v>1018.4166666666667</v>
      </c>
      <c r="K350" s="434">
        <f t="shared" si="393"/>
        <v>2678.5828000000015</v>
      </c>
      <c r="L350" s="434">
        <f t="shared" si="393"/>
        <v>1660.1661333333348</v>
      </c>
      <c r="M350" s="434">
        <f t="shared" si="393"/>
        <v>0</v>
      </c>
      <c r="N350" s="434">
        <f t="shared" si="393"/>
        <v>2678.5828000000015</v>
      </c>
      <c r="O350" s="435">
        <f t="shared" si="380"/>
        <v>263.01443089763535</v>
      </c>
      <c r="P350" s="589"/>
      <c r="Q350" s="69"/>
    </row>
    <row r="351" spans="1:18" ht="45" x14ac:dyDescent="0.25">
      <c r="C351" s="130" t="s">
        <v>90</v>
      </c>
      <c r="D351" s="432">
        <f t="shared" si="392"/>
        <v>0</v>
      </c>
      <c r="E351" s="432">
        <f t="shared" si="392"/>
        <v>0</v>
      </c>
      <c r="F351" s="432">
        <f t="shared" si="392"/>
        <v>0</v>
      </c>
      <c r="G351" s="433"/>
      <c r="H351" s="434">
        <f t="shared" ref="H351:N351" si="395">SUM(H339,H327)</f>
        <v>0</v>
      </c>
      <c r="I351" s="434">
        <f t="shared" ref="I351" si="396">SUM(I339,I327)</f>
        <v>0</v>
      </c>
      <c r="J351" s="434">
        <f t="shared" si="395"/>
        <v>0</v>
      </c>
      <c r="K351" s="434">
        <f t="shared" si="395"/>
        <v>0</v>
      </c>
      <c r="L351" s="434">
        <f t="shared" si="395"/>
        <v>0</v>
      </c>
      <c r="M351" s="434">
        <f t="shared" si="395"/>
        <v>0</v>
      </c>
      <c r="N351" s="434">
        <f t="shared" si="395"/>
        <v>0</v>
      </c>
      <c r="O351" s="435"/>
      <c r="P351" s="589"/>
      <c r="Q351" s="69"/>
    </row>
    <row r="352" spans="1:18" ht="60" x14ac:dyDescent="0.25">
      <c r="A352" s="24">
        <v>1</v>
      </c>
      <c r="B352" s="24">
        <v>1</v>
      </c>
      <c r="C352" s="130" t="s">
        <v>45</v>
      </c>
      <c r="D352" s="432">
        <f t="shared" si="392"/>
        <v>16300</v>
      </c>
      <c r="E352" s="432">
        <f t="shared" si="392"/>
        <v>2717</v>
      </c>
      <c r="F352" s="432">
        <f t="shared" si="392"/>
        <v>3153</v>
      </c>
      <c r="G352" s="433">
        <f t="shared" si="381"/>
        <v>116.04711078395289</v>
      </c>
      <c r="H352" s="434">
        <f t="shared" ref="H352:N352" si="397">SUM(H340,H328)</f>
        <v>43615.582000000002</v>
      </c>
      <c r="I352" s="434">
        <f t="shared" ref="I352" si="398">SUM(I340,I328)</f>
        <v>43615.582000000002</v>
      </c>
      <c r="J352" s="434">
        <f t="shared" si="397"/>
        <v>7269.2636666666676</v>
      </c>
      <c r="K352" s="434">
        <f t="shared" si="397"/>
        <v>8005.6133200000013</v>
      </c>
      <c r="L352" s="434">
        <f t="shared" si="397"/>
        <v>736.34965333333366</v>
      </c>
      <c r="M352" s="434">
        <f t="shared" si="397"/>
        <v>-48.848769999999995</v>
      </c>
      <c r="N352" s="434">
        <f t="shared" si="397"/>
        <v>7956.7645500000017</v>
      </c>
      <c r="O352" s="435">
        <f t="shared" si="380"/>
        <v>110.1296319283324</v>
      </c>
      <c r="P352" s="589"/>
      <c r="Q352" s="69"/>
    </row>
    <row r="353" spans="1:17" ht="45.75" thickBot="1" x14ac:dyDescent="0.3">
      <c r="A353" s="24">
        <v>1</v>
      </c>
      <c r="B353" s="24">
        <v>1</v>
      </c>
      <c r="C353" s="130" t="s">
        <v>63</v>
      </c>
      <c r="D353" s="432">
        <f t="shared" si="392"/>
        <v>8650</v>
      </c>
      <c r="E353" s="432">
        <f t="shared" si="392"/>
        <v>1441</v>
      </c>
      <c r="F353" s="432">
        <f t="shared" si="392"/>
        <v>1474</v>
      </c>
      <c r="G353" s="433">
        <f t="shared" si="381"/>
        <v>102.29007633587786</v>
      </c>
      <c r="H353" s="434">
        <f t="shared" ref="H353:N353" si="399">SUM(H341,H329)</f>
        <v>11301.744000000001</v>
      </c>
      <c r="I353" s="434">
        <f t="shared" ref="I353" si="400">SUM(I341,I329)</f>
        <v>11301.744000000001</v>
      </c>
      <c r="J353" s="434">
        <f t="shared" si="399"/>
        <v>1883.624</v>
      </c>
      <c r="K353" s="434">
        <f t="shared" si="399"/>
        <v>1827.1213000000005</v>
      </c>
      <c r="L353" s="434">
        <f t="shared" si="399"/>
        <v>-56.50269999999955</v>
      </c>
      <c r="M353" s="434">
        <f t="shared" si="399"/>
        <v>0</v>
      </c>
      <c r="N353" s="434">
        <f t="shared" si="399"/>
        <v>1827.1213000000005</v>
      </c>
      <c r="O353" s="435">
        <f t="shared" si="380"/>
        <v>97.00031959669235</v>
      </c>
      <c r="P353" s="589"/>
      <c r="Q353" s="69"/>
    </row>
    <row r="354" spans="1:17" ht="15.75" thickBot="1" x14ac:dyDescent="0.3">
      <c r="A354" s="24">
        <v>1</v>
      </c>
      <c r="B354" s="24">
        <v>1</v>
      </c>
      <c r="C354" s="195" t="s">
        <v>71</v>
      </c>
      <c r="D354" s="436">
        <f t="shared" si="392"/>
        <v>0</v>
      </c>
      <c r="E354" s="436">
        <f t="shared" si="392"/>
        <v>0</v>
      </c>
      <c r="F354" s="436">
        <f t="shared" si="392"/>
        <v>0</v>
      </c>
      <c r="G354" s="437">
        <f>SUM(G342,G330)</f>
        <v>0</v>
      </c>
      <c r="H354" s="438">
        <f t="shared" ref="H354:N354" si="401">SUM(H342,H330)</f>
        <v>111579.98437000001</v>
      </c>
      <c r="I354" s="438">
        <f t="shared" ref="I354" si="402">SUM(I342,I330)</f>
        <v>111579.98437000001</v>
      </c>
      <c r="J354" s="438">
        <f t="shared" si="401"/>
        <v>18596.664061666666</v>
      </c>
      <c r="K354" s="438">
        <f t="shared" si="401"/>
        <v>21432.899560000005</v>
      </c>
      <c r="L354" s="438">
        <f t="shared" si="401"/>
        <v>2836.2354983333371</v>
      </c>
      <c r="M354" s="438">
        <f t="shared" si="401"/>
        <v>-122.12091999999998</v>
      </c>
      <c r="N354" s="438">
        <f t="shared" si="401"/>
        <v>21310.778640000004</v>
      </c>
      <c r="O354" s="436">
        <f t="shared" si="380"/>
        <v>115.25131329430032</v>
      </c>
      <c r="P354" s="589"/>
      <c r="Q354" s="69"/>
    </row>
    <row r="362" spans="1:17" x14ac:dyDescent="0.25">
      <c r="C362" s="24"/>
      <c r="D362" s="24"/>
      <c r="E362" s="24"/>
      <c r="F362" s="70"/>
      <c r="G362" s="24"/>
      <c r="H362" s="24"/>
      <c r="I362" s="24"/>
      <c r="J362" s="188"/>
      <c r="K362" s="183"/>
      <c r="L362" s="183"/>
      <c r="M362" s="183"/>
      <c r="N362" s="183"/>
      <c r="O362" s="24"/>
      <c r="P362" s="70"/>
    </row>
    <row r="363" spans="1:17" x14ac:dyDescent="0.25">
      <c r="C363" s="24"/>
      <c r="D363" s="24"/>
      <c r="E363" s="24"/>
      <c r="F363" s="70"/>
      <c r="G363" s="24"/>
      <c r="H363" s="24"/>
      <c r="I363" s="24"/>
      <c r="J363" s="188"/>
      <c r="K363" s="183"/>
      <c r="L363" s="183"/>
      <c r="M363" s="183"/>
      <c r="N363" s="183"/>
      <c r="O363" s="24"/>
      <c r="P363" s="70"/>
    </row>
    <row r="364" spans="1:17" x14ac:dyDescent="0.25">
      <c r="C364" s="24"/>
      <c r="D364" s="24"/>
      <c r="E364" s="24"/>
      <c r="F364" s="70"/>
      <c r="G364" s="24"/>
      <c r="H364" s="24"/>
      <c r="I364" s="24"/>
      <c r="J364" s="188"/>
      <c r="K364" s="183"/>
      <c r="L364" s="183"/>
      <c r="M364" s="183"/>
      <c r="N364" s="183"/>
      <c r="O364" s="24"/>
      <c r="P364" s="70"/>
    </row>
    <row r="365" spans="1:17" x14ac:dyDescent="0.25">
      <c r="C365" s="24"/>
      <c r="D365" s="24"/>
      <c r="E365" s="24"/>
      <c r="F365" s="70"/>
      <c r="G365" s="24"/>
      <c r="H365" s="24"/>
      <c r="I365" s="24"/>
      <c r="J365" s="188"/>
      <c r="K365" s="183"/>
      <c r="L365" s="183"/>
      <c r="M365" s="183"/>
      <c r="N365" s="183"/>
      <c r="O365" s="24"/>
      <c r="P365" s="70"/>
    </row>
    <row r="366" spans="1:17" x14ac:dyDescent="0.25">
      <c r="C366" s="24"/>
      <c r="D366" s="24"/>
      <c r="E366" s="24"/>
      <c r="F366" s="70"/>
      <c r="G366" s="24"/>
      <c r="H366" s="24"/>
      <c r="I366" s="24"/>
      <c r="J366" s="188"/>
      <c r="K366" s="183"/>
      <c r="L366" s="183"/>
      <c r="M366" s="183"/>
      <c r="N366" s="183"/>
      <c r="O366" s="24"/>
      <c r="P366" s="70"/>
    </row>
    <row r="367" spans="1:17" x14ac:dyDescent="0.25">
      <c r="C367" s="24"/>
      <c r="D367" s="24"/>
      <c r="E367" s="24"/>
      <c r="F367" s="70"/>
      <c r="G367" s="24"/>
      <c r="H367" s="24"/>
      <c r="I367" s="24"/>
      <c r="J367" s="188"/>
      <c r="K367" s="183"/>
      <c r="L367" s="183"/>
      <c r="M367" s="183"/>
      <c r="N367" s="183"/>
      <c r="O367" s="24"/>
      <c r="P367" s="70"/>
    </row>
    <row r="368" spans="1:17" x14ac:dyDescent="0.25">
      <c r="C368" s="24"/>
      <c r="D368" s="24"/>
      <c r="E368" s="24"/>
      <c r="F368" s="70"/>
      <c r="G368" s="24"/>
      <c r="H368" s="24"/>
      <c r="I368" s="24"/>
      <c r="J368" s="188"/>
      <c r="K368" s="183"/>
      <c r="L368" s="183"/>
      <c r="M368" s="183"/>
      <c r="N368" s="183"/>
      <c r="O368" s="24"/>
      <c r="P368" s="70"/>
    </row>
    <row r="369" spans="3:16" x14ac:dyDescent="0.25">
      <c r="C369" s="24"/>
      <c r="D369" s="24"/>
      <c r="E369" s="24"/>
      <c r="F369" s="70"/>
      <c r="G369" s="24"/>
      <c r="H369" s="24"/>
      <c r="I369" s="24"/>
      <c r="J369" s="188"/>
      <c r="K369" s="183"/>
      <c r="L369" s="183"/>
      <c r="M369" s="183"/>
      <c r="N369" s="183"/>
      <c r="O369" s="24"/>
      <c r="P369" s="70"/>
    </row>
    <row r="370" spans="3:16" x14ac:dyDescent="0.25">
      <c r="C370" s="24"/>
      <c r="D370" s="24"/>
      <c r="E370" s="24"/>
      <c r="F370" s="70"/>
      <c r="G370" s="24"/>
      <c r="H370" s="24"/>
      <c r="I370" s="24"/>
      <c r="J370" s="188"/>
      <c r="K370" s="183"/>
      <c r="L370" s="183"/>
      <c r="M370" s="183"/>
      <c r="N370" s="183"/>
      <c r="O370" s="24"/>
      <c r="P370" s="70"/>
    </row>
    <row r="371" spans="3:16" x14ac:dyDescent="0.25">
      <c r="C371" s="24"/>
      <c r="D371" s="24"/>
      <c r="E371" s="24"/>
      <c r="F371" s="70"/>
      <c r="G371" s="24"/>
      <c r="H371" s="24"/>
      <c r="I371" s="24"/>
      <c r="J371" s="188"/>
      <c r="K371" s="183"/>
      <c r="L371" s="183"/>
      <c r="M371" s="183"/>
      <c r="N371" s="183"/>
      <c r="O371" s="24"/>
      <c r="P371" s="70"/>
    </row>
    <row r="372" spans="3:16" x14ac:dyDescent="0.25">
      <c r="C372" s="24"/>
      <c r="D372" s="24"/>
      <c r="E372" s="24"/>
      <c r="F372" s="70"/>
      <c r="G372" s="24"/>
      <c r="H372" s="24"/>
      <c r="I372" s="24"/>
      <c r="J372" s="188"/>
      <c r="K372" s="183"/>
      <c r="L372" s="183"/>
      <c r="M372" s="183"/>
      <c r="N372" s="183"/>
      <c r="O372" s="24"/>
      <c r="P372" s="70"/>
    </row>
    <row r="373" spans="3:16" x14ac:dyDescent="0.25">
      <c r="C373" s="24"/>
      <c r="D373" s="24"/>
      <c r="E373" s="24"/>
      <c r="F373" s="70"/>
      <c r="G373" s="24"/>
      <c r="H373" s="24"/>
      <c r="I373" s="24"/>
      <c r="J373" s="188"/>
      <c r="K373" s="183"/>
      <c r="L373" s="183"/>
      <c r="M373" s="183"/>
      <c r="N373" s="183"/>
      <c r="O373" s="24"/>
      <c r="P373" s="70"/>
    </row>
    <row r="374" spans="3:16" x14ac:dyDescent="0.25">
      <c r="C374" s="24"/>
      <c r="D374" s="24"/>
      <c r="E374" s="24"/>
      <c r="F374" s="70"/>
      <c r="G374" s="24"/>
      <c r="H374" s="24"/>
      <c r="I374" s="24"/>
      <c r="J374" s="188"/>
      <c r="K374" s="183"/>
      <c r="L374" s="183"/>
      <c r="M374" s="183"/>
      <c r="N374" s="183"/>
      <c r="O374" s="24"/>
      <c r="P374" s="70"/>
    </row>
    <row r="375" spans="3:16" x14ac:dyDescent="0.25">
      <c r="C375" s="24"/>
      <c r="D375" s="24"/>
      <c r="E375" s="24"/>
      <c r="F375" s="70"/>
      <c r="G375" s="24"/>
      <c r="H375" s="24"/>
      <c r="I375" s="24"/>
      <c r="J375" s="188"/>
      <c r="K375" s="183"/>
      <c r="L375" s="183"/>
      <c r="M375" s="183"/>
      <c r="N375" s="183"/>
      <c r="O375" s="24"/>
      <c r="P375" s="70"/>
    </row>
    <row r="376" spans="3:16" x14ac:dyDescent="0.25">
      <c r="C376" s="24"/>
      <c r="D376" s="24"/>
      <c r="E376" s="24"/>
      <c r="F376" s="70"/>
      <c r="G376" s="24"/>
      <c r="H376" s="24"/>
      <c r="I376" s="24"/>
      <c r="J376" s="188"/>
      <c r="K376" s="183"/>
      <c r="L376" s="183"/>
      <c r="M376" s="183"/>
      <c r="N376" s="183"/>
      <c r="O376" s="24"/>
      <c r="P376" s="70"/>
    </row>
    <row r="377" spans="3:16" x14ac:dyDescent="0.25">
      <c r="C377" s="24"/>
      <c r="D377" s="24"/>
      <c r="E377" s="24"/>
      <c r="F377" s="70"/>
      <c r="G377" s="24"/>
      <c r="H377" s="24"/>
      <c r="I377" s="24"/>
      <c r="J377" s="188"/>
      <c r="K377" s="183"/>
      <c r="L377" s="183"/>
      <c r="M377" s="183"/>
      <c r="N377" s="183"/>
      <c r="O377" s="24"/>
      <c r="P377" s="70"/>
    </row>
    <row r="378" spans="3:16" x14ac:dyDescent="0.25">
      <c r="C378" s="24"/>
      <c r="D378" s="24"/>
      <c r="E378" s="24"/>
      <c r="F378" s="70"/>
      <c r="G378" s="24"/>
      <c r="H378" s="24"/>
      <c r="I378" s="24"/>
      <c r="J378" s="188"/>
      <c r="K378" s="183"/>
      <c r="L378" s="183"/>
      <c r="M378" s="183"/>
      <c r="N378" s="183"/>
      <c r="O378" s="24"/>
      <c r="P378" s="70"/>
    </row>
    <row r="379" spans="3:16" x14ac:dyDescent="0.25">
      <c r="C379" s="24"/>
      <c r="D379" s="24"/>
      <c r="E379" s="24"/>
      <c r="F379" s="70"/>
      <c r="G379" s="24"/>
      <c r="H379" s="24"/>
      <c r="I379" s="24"/>
      <c r="J379" s="188"/>
      <c r="K379" s="183"/>
      <c r="L379" s="183"/>
      <c r="M379" s="183"/>
      <c r="N379" s="183"/>
      <c r="O379" s="24"/>
      <c r="P379" s="70"/>
    </row>
    <row r="380" spans="3:16" x14ac:dyDescent="0.25">
      <c r="C380" s="24"/>
      <c r="D380" s="24"/>
      <c r="E380" s="24"/>
      <c r="F380" s="70"/>
      <c r="G380" s="24"/>
      <c r="H380" s="24"/>
      <c r="I380" s="24"/>
      <c r="J380" s="188"/>
      <c r="K380" s="183"/>
      <c r="L380" s="183"/>
      <c r="M380" s="183"/>
      <c r="N380" s="183"/>
      <c r="O380" s="24"/>
      <c r="P380" s="70"/>
    </row>
    <row r="381" spans="3:16" x14ac:dyDescent="0.25">
      <c r="C381" s="24"/>
      <c r="D381" s="24"/>
      <c r="E381" s="24"/>
      <c r="F381" s="70"/>
      <c r="G381" s="24"/>
      <c r="H381" s="24"/>
      <c r="I381" s="24"/>
      <c r="J381" s="188"/>
      <c r="K381" s="183"/>
      <c r="L381" s="183"/>
      <c r="M381" s="183"/>
      <c r="N381" s="183"/>
      <c r="O381" s="24"/>
      <c r="P381" s="70"/>
    </row>
    <row r="382" spans="3:16" x14ac:dyDescent="0.25">
      <c r="C382" s="24"/>
      <c r="D382" s="24"/>
      <c r="E382" s="24"/>
      <c r="F382" s="70"/>
      <c r="G382" s="24"/>
      <c r="H382" s="24"/>
      <c r="I382" s="24"/>
      <c r="J382" s="188"/>
      <c r="K382" s="183"/>
      <c r="L382" s="183"/>
      <c r="M382" s="183"/>
      <c r="N382" s="183"/>
      <c r="O382" s="24"/>
      <c r="P382" s="70"/>
    </row>
    <row r="383" spans="3:16" x14ac:dyDescent="0.25">
      <c r="C383" s="24"/>
      <c r="D383" s="24"/>
      <c r="E383" s="24"/>
      <c r="F383" s="70"/>
      <c r="G383" s="24"/>
      <c r="H383" s="24"/>
      <c r="I383" s="24"/>
      <c r="J383" s="188"/>
      <c r="K383" s="183"/>
      <c r="L383" s="183"/>
      <c r="M383" s="183"/>
      <c r="N383" s="183"/>
      <c r="O383" s="24"/>
      <c r="P383" s="70"/>
    </row>
    <row r="384" spans="3:16" x14ac:dyDescent="0.25">
      <c r="C384" s="24"/>
      <c r="D384" s="24"/>
      <c r="E384" s="24"/>
      <c r="F384" s="70"/>
      <c r="G384" s="24"/>
      <c r="H384" s="24"/>
      <c r="I384" s="24"/>
      <c r="J384" s="188"/>
      <c r="K384" s="183"/>
      <c r="L384" s="183"/>
      <c r="M384" s="183"/>
      <c r="N384" s="183"/>
      <c r="O384" s="24"/>
      <c r="P384" s="70"/>
    </row>
    <row r="385" spans="3:16" x14ac:dyDescent="0.25">
      <c r="C385" s="24"/>
      <c r="D385" s="24"/>
      <c r="E385" s="24"/>
      <c r="F385" s="70"/>
      <c r="G385" s="24"/>
      <c r="H385" s="24"/>
      <c r="I385" s="24"/>
      <c r="J385" s="188"/>
      <c r="K385" s="183"/>
      <c r="L385" s="183"/>
      <c r="M385" s="183"/>
      <c r="N385" s="183"/>
      <c r="O385" s="24"/>
      <c r="P385" s="70"/>
    </row>
    <row r="386" spans="3:16" x14ac:dyDescent="0.25">
      <c r="C386" s="24"/>
      <c r="D386" s="24"/>
      <c r="E386" s="24"/>
      <c r="F386" s="70"/>
      <c r="G386" s="24"/>
      <c r="H386" s="24"/>
      <c r="I386" s="24"/>
      <c r="J386" s="188"/>
      <c r="K386" s="183"/>
      <c r="L386" s="183"/>
      <c r="M386" s="183"/>
      <c r="N386" s="183"/>
      <c r="O386" s="24"/>
      <c r="P386" s="70"/>
    </row>
    <row r="387" spans="3:16" x14ac:dyDescent="0.25">
      <c r="C387" s="24"/>
      <c r="D387" s="24"/>
      <c r="E387" s="24"/>
      <c r="F387" s="70"/>
      <c r="G387" s="24"/>
      <c r="H387" s="24"/>
      <c r="I387" s="24"/>
      <c r="J387" s="188"/>
      <c r="K387" s="183"/>
      <c r="L387" s="183"/>
      <c r="M387" s="183"/>
      <c r="N387" s="183"/>
      <c r="O387" s="24"/>
      <c r="P387" s="70"/>
    </row>
    <row r="388" spans="3:16" x14ac:dyDescent="0.25">
      <c r="C388" s="24"/>
      <c r="D388" s="24"/>
      <c r="E388" s="24"/>
      <c r="F388" s="70"/>
      <c r="G388" s="24"/>
      <c r="H388" s="24"/>
      <c r="I388" s="24"/>
      <c r="J388" s="188"/>
      <c r="K388" s="183"/>
      <c r="L388" s="183"/>
      <c r="M388" s="183"/>
      <c r="N388" s="183"/>
      <c r="O388" s="24"/>
      <c r="P388" s="70"/>
    </row>
    <row r="389" spans="3:16" x14ac:dyDescent="0.25">
      <c r="C389" s="24"/>
      <c r="D389" s="24"/>
      <c r="E389" s="24"/>
      <c r="F389" s="70"/>
      <c r="G389" s="24"/>
      <c r="H389" s="24"/>
      <c r="I389" s="24"/>
      <c r="J389" s="188"/>
      <c r="K389" s="183"/>
      <c r="L389" s="183"/>
      <c r="M389" s="183"/>
      <c r="N389" s="183"/>
      <c r="O389" s="24"/>
      <c r="P389" s="70"/>
    </row>
    <row r="390" spans="3:16" x14ac:dyDescent="0.25">
      <c r="C390" s="24"/>
      <c r="D390" s="24"/>
      <c r="E390" s="24"/>
      <c r="F390" s="70"/>
      <c r="G390" s="24"/>
      <c r="H390" s="24"/>
      <c r="I390" s="24"/>
      <c r="J390" s="188"/>
      <c r="K390" s="183"/>
      <c r="L390" s="183"/>
      <c r="M390" s="183"/>
      <c r="N390" s="183"/>
      <c r="O390" s="24"/>
      <c r="P390" s="70"/>
    </row>
    <row r="391" spans="3:16" x14ac:dyDescent="0.25">
      <c r="C391" s="24"/>
      <c r="D391" s="24"/>
      <c r="E391" s="24"/>
      <c r="F391" s="70"/>
      <c r="G391" s="24"/>
      <c r="H391" s="24"/>
      <c r="I391" s="24"/>
      <c r="J391" s="188"/>
      <c r="K391" s="183"/>
      <c r="L391" s="183"/>
      <c r="M391" s="183"/>
      <c r="N391" s="183"/>
      <c r="O391" s="24"/>
      <c r="P391" s="70"/>
    </row>
    <row r="392" spans="3:16" x14ac:dyDescent="0.25">
      <c r="C392" s="24"/>
      <c r="D392" s="24"/>
      <c r="E392" s="24"/>
      <c r="F392" s="70"/>
      <c r="G392" s="24"/>
      <c r="H392" s="24"/>
      <c r="I392" s="24"/>
      <c r="J392" s="188"/>
      <c r="K392" s="183"/>
      <c r="L392" s="183"/>
      <c r="M392" s="183"/>
      <c r="N392" s="183"/>
      <c r="O392" s="24"/>
      <c r="P392" s="70"/>
    </row>
    <row r="393" spans="3:16" x14ac:dyDescent="0.25">
      <c r="C393" s="24"/>
      <c r="D393" s="24"/>
      <c r="E393" s="24"/>
      <c r="F393" s="70"/>
      <c r="G393" s="24"/>
      <c r="H393" s="24"/>
      <c r="I393" s="24"/>
      <c r="J393" s="188"/>
      <c r="K393" s="183"/>
      <c r="L393" s="183"/>
      <c r="M393" s="183"/>
      <c r="N393" s="183"/>
      <c r="O393" s="24"/>
      <c r="P393" s="70"/>
    </row>
    <row r="394" spans="3:16" x14ac:dyDescent="0.25">
      <c r="C394" s="24"/>
      <c r="D394" s="24"/>
      <c r="E394" s="24"/>
      <c r="F394" s="70"/>
      <c r="G394" s="24"/>
      <c r="H394" s="24"/>
      <c r="I394" s="24"/>
      <c r="J394" s="188"/>
      <c r="K394" s="183"/>
      <c r="L394" s="183"/>
      <c r="M394" s="183"/>
      <c r="N394" s="183"/>
      <c r="O394" s="24"/>
      <c r="P394" s="70"/>
    </row>
    <row r="395" spans="3:16" x14ac:dyDescent="0.25">
      <c r="C395" s="24"/>
      <c r="D395" s="24"/>
      <c r="E395" s="24"/>
      <c r="F395" s="70"/>
      <c r="G395" s="24"/>
      <c r="H395" s="24"/>
      <c r="I395" s="24"/>
      <c r="J395" s="188"/>
      <c r="K395" s="183"/>
      <c r="L395" s="183"/>
      <c r="M395" s="183"/>
      <c r="N395" s="183"/>
      <c r="O395" s="24"/>
      <c r="P395" s="70"/>
    </row>
    <row r="396" spans="3:16" x14ac:dyDescent="0.25">
      <c r="C396" s="24"/>
      <c r="D396" s="24"/>
      <c r="E396" s="24"/>
      <c r="F396" s="70"/>
      <c r="G396" s="24"/>
      <c r="H396" s="24"/>
      <c r="I396" s="24"/>
      <c r="J396" s="188"/>
      <c r="K396" s="183"/>
      <c r="L396" s="183"/>
      <c r="M396" s="183"/>
      <c r="N396" s="183"/>
      <c r="O396" s="24"/>
      <c r="P396" s="70"/>
    </row>
    <row r="397" spans="3:16" x14ac:dyDescent="0.25">
      <c r="C397" s="24"/>
      <c r="D397" s="24"/>
      <c r="E397" s="24"/>
      <c r="F397" s="70"/>
      <c r="G397" s="24"/>
      <c r="H397" s="24"/>
      <c r="I397" s="24"/>
      <c r="J397" s="188"/>
      <c r="K397" s="183"/>
      <c r="L397" s="183"/>
      <c r="M397" s="183"/>
      <c r="N397" s="183"/>
      <c r="O397" s="24"/>
      <c r="P397" s="70"/>
    </row>
    <row r="398" spans="3:16" x14ac:dyDescent="0.25">
      <c r="C398" s="24"/>
      <c r="D398" s="24"/>
      <c r="E398" s="24"/>
      <c r="F398" s="70"/>
      <c r="G398" s="24"/>
      <c r="H398" s="24"/>
      <c r="I398" s="24"/>
      <c r="J398" s="188"/>
      <c r="K398" s="183"/>
      <c r="L398" s="183"/>
      <c r="M398" s="183"/>
      <c r="N398" s="183"/>
      <c r="O398" s="24"/>
      <c r="P398" s="70"/>
    </row>
    <row r="399" spans="3:16" x14ac:dyDescent="0.25">
      <c r="C399" s="24"/>
      <c r="D399" s="24"/>
      <c r="E399" s="24"/>
      <c r="F399" s="70"/>
      <c r="G399" s="24"/>
      <c r="H399" s="24"/>
      <c r="I399" s="24"/>
      <c r="J399" s="188"/>
      <c r="K399" s="183"/>
      <c r="L399" s="183"/>
      <c r="M399" s="183"/>
      <c r="N399" s="183"/>
      <c r="O399" s="24"/>
      <c r="P399" s="70"/>
    </row>
    <row r="400" spans="3:16" x14ac:dyDescent="0.25">
      <c r="C400" s="24"/>
      <c r="D400" s="24"/>
      <c r="E400" s="24"/>
      <c r="F400" s="70"/>
      <c r="G400" s="24"/>
      <c r="H400" s="24"/>
      <c r="I400" s="24"/>
      <c r="J400" s="188"/>
      <c r="K400" s="183"/>
      <c r="L400" s="183"/>
      <c r="M400" s="183"/>
      <c r="N400" s="183"/>
      <c r="O400" s="24"/>
      <c r="P400" s="70"/>
    </row>
    <row r="401" spans="3:16" x14ac:dyDescent="0.25">
      <c r="C401" s="24"/>
      <c r="D401" s="24"/>
      <c r="E401" s="24"/>
      <c r="F401" s="70"/>
      <c r="G401" s="24"/>
      <c r="H401" s="24"/>
      <c r="I401" s="24"/>
      <c r="J401" s="188"/>
      <c r="K401" s="183"/>
      <c r="L401" s="183"/>
      <c r="M401" s="183"/>
      <c r="N401" s="183"/>
      <c r="O401" s="24"/>
      <c r="P401" s="70"/>
    </row>
    <row r="402" spans="3:16" x14ac:dyDescent="0.25">
      <c r="C402" s="24"/>
      <c r="D402" s="24"/>
      <c r="E402" s="24"/>
      <c r="F402" s="70"/>
      <c r="G402" s="24"/>
      <c r="H402" s="24"/>
      <c r="I402" s="24"/>
      <c r="J402" s="188"/>
      <c r="K402" s="183"/>
      <c r="L402" s="183"/>
      <c r="M402" s="183"/>
      <c r="N402" s="183"/>
      <c r="O402" s="24"/>
      <c r="P402" s="70"/>
    </row>
    <row r="403" spans="3:16" x14ac:dyDescent="0.25">
      <c r="C403" s="24"/>
      <c r="D403" s="24"/>
      <c r="E403" s="24"/>
      <c r="F403" s="70"/>
      <c r="G403" s="24"/>
      <c r="H403" s="24"/>
      <c r="I403" s="24"/>
      <c r="J403" s="188"/>
      <c r="K403" s="183"/>
      <c r="L403" s="183"/>
      <c r="M403" s="183"/>
      <c r="N403" s="183"/>
      <c r="O403" s="24"/>
      <c r="P403" s="70"/>
    </row>
    <row r="404" spans="3:16" x14ac:dyDescent="0.25">
      <c r="C404" s="24"/>
      <c r="D404" s="24"/>
      <c r="E404" s="24"/>
      <c r="F404" s="70"/>
      <c r="G404" s="24"/>
      <c r="H404" s="24"/>
      <c r="I404" s="24"/>
      <c r="J404" s="188"/>
      <c r="K404" s="183"/>
      <c r="L404" s="183"/>
      <c r="M404" s="183"/>
      <c r="N404" s="183"/>
      <c r="O404" s="24"/>
      <c r="P404" s="70"/>
    </row>
    <row r="405" spans="3:16" x14ac:dyDescent="0.25">
      <c r="C405" s="24"/>
      <c r="D405" s="24"/>
      <c r="E405" s="24"/>
      <c r="F405" s="70"/>
      <c r="G405" s="24"/>
      <c r="H405" s="24"/>
      <c r="I405" s="24"/>
      <c r="J405" s="188"/>
      <c r="K405" s="183"/>
      <c r="L405" s="183"/>
      <c r="M405" s="183"/>
      <c r="N405" s="183"/>
      <c r="O405" s="24"/>
      <c r="P405" s="70"/>
    </row>
    <row r="406" spans="3:16" x14ac:dyDescent="0.25">
      <c r="C406" s="24"/>
      <c r="D406" s="24"/>
      <c r="E406" s="24"/>
      <c r="F406" s="70"/>
      <c r="G406" s="24"/>
      <c r="H406" s="24"/>
      <c r="I406" s="24"/>
      <c r="J406" s="188"/>
      <c r="K406" s="183"/>
      <c r="L406" s="183"/>
      <c r="M406" s="183"/>
      <c r="N406" s="183"/>
      <c r="O406" s="24"/>
      <c r="P406" s="70"/>
    </row>
    <row r="407" spans="3:16" x14ac:dyDescent="0.25">
      <c r="C407" s="24"/>
      <c r="D407" s="24"/>
      <c r="E407" s="24"/>
      <c r="F407" s="70"/>
      <c r="G407" s="24"/>
      <c r="H407" s="24"/>
      <c r="I407" s="24"/>
      <c r="J407" s="188"/>
      <c r="K407" s="183"/>
      <c r="L407" s="183"/>
      <c r="M407" s="183"/>
      <c r="N407" s="183"/>
      <c r="O407" s="24"/>
      <c r="P407" s="70"/>
    </row>
    <row r="408" spans="3:16" x14ac:dyDescent="0.25">
      <c r="C408" s="24"/>
      <c r="D408" s="24"/>
      <c r="E408" s="24"/>
      <c r="F408" s="70"/>
      <c r="G408" s="24"/>
      <c r="H408" s="24"/>
      <c r="I408" s="24"/>
      <c r="J408" s="188"/>
      <c r="K408" s="183"/>
      <c r="L408" s="183"/>
      <c r="M408" s="183"/>
      <c r="N408" s="183"/>
      <c r="O408" s="24"/>
      <c r="P408" s="70"/>
    </row>
    <row r="409" spans="3:16" x14ac:dyDescent="0.25">
      <c r="C409" s="24"/>
      <c r="D409" s="24"/>
      <c r="E409" s="24"/>
      <c r="F409" s="70"/>
      <c r="G409" s="24"/>
      <c r="H409" s="24"/>
      <c r="I409" s="24"/>
      <c r="J409" s="188"/>
      <c r="K409" s="183"/>
      <c r="L409" s="183"/>
      <c r="M409" s="183"/>
      <c r="N409" s="183"/>
      <c r="O409" s="24"/>
      <c r="P409" s="70"/>
    </row>
    <row r="410" spans="3:16" x14ac:dyDescent="0.25">
      <c r="C410" s="24"/>
      <c r="D410" s="24"/>
      <c r="E410" s="24"/>
      <c r="F410" s="70"/>
      <c r="G410" s="24"/>
      <c r="H410" s="24"/>
      <c r="I410" s="24"/>
      <c r="J410" s="188"/>
      <c r="K410" s="183"/>
      <c r="L410" s="183"/>
      <c r="M410" s="183"/>
      <c r="N410" s="183"/>
      <c r="O410" s="24"/>
      <c r="P410" s="70"/>
    </row>
    <row r="411" spans="3:16" x14ac:dyDescent="0.25">
      <c r="C411" s="24"/>
      <c r="D411" s="24"/>
      <c r="E411" s="24"/>
      <c r="F411" s="70"/>
      <c r="G411" s="24"/>
      <c r="H411" s="24"/>
      <c r="I411" s="24"/>
      <c r="J411" s="188"/>
      <c r="K411" s="183"/>
      <c r="L411" s="183"/>
      <c r="M411" s="183"/>
      <c r="N411" s="183"/>
      <c r="O411" s="24"/>
      <c r="P411" s="70"/>
    </row>
    <row r="412" spans="3:16" x14ac:dyDescent="0.25">
      <c r="C412" s="24"/>
      <c r="D412" s="24"/>
      <c r="E412" s="24"/>
      <c r="F412" s="70"/>
      <c r="G412" s="24"/>
      <c r="H412" s="24"/>
      <c r="I412" s="24"/>
      <c r="J412" s="188"/>
      <c r="K412" s="183"/>
      <c r="L412" s="183"/>
      <c r="M412" s="183"/>
      <c r="N412" s="183"/>
      <c r="O412" s="24"/>
      <c r="P412" s="70"/>
    </row>
    <row r="413" spans="3:16" x14ac:dyDescent="0.25">
      <c r="C413" s="24"/>
      <c r="D413" s="24"/>
      <c r="E413" s="24"/>
      <c r="F413" s="70"/>
      <c r="G413" s="24"/>
      <c r="H413" s="24"/>
      <c r="I413" s="24"/>
      <c r="J413" s="188"/>
      <c r="K413" s="183"/>
      <c r="L413" s="183"/>
      <c r="M413" s="183"/>
      <c r="N413" s="183"/>
      <c r="O413" s="24"/>
      <c r="P413" s="70"/>
    </row>
    <row r="414" spans="3:16" x14ac:dyDescent="0.25">
      <c r="C414" s="24"/>
      <c r="D414" s="24"/>
      <c r="E414" s="24"/>
      <c r="F414" s="70"/>
      <c r="G414" s="24"/>
      <c r="H414" s="24"/>
      <c r="I414" s="24"/>
      <c r="J414" s="188"/>
      <c r="K414" s="183"/>
      <c r="L414" s="183"/>
      <c r="M414" s="183"/>
      <c r="N414" s="183"/>
      <c r="O414" s="24"/>
      <c r="P414" s="70"/>
    </row>
    <row r="415" spans="3:16" x14ac:dyDescent="0.25">
      <c r="C415" s="24"/>
      <c r="D415" s="24"/>
      <c r="E415" s="24"/>
      <c r="F415" s="70"/>
      <c r="G415" s="24"/>
      <c r="H415" s="24"/>
      <c r="I415" s="24"/>
      <c r="J415" s="188"/>
      <c r="K415" s="183"/>
      <c r="L415" s="183"/>
      <c r="M415" s="183"/>
      <c r="N415" s="183"/>
      <c r="O415" s="24"/>
      <c r="P415" s="70"/>
    </row>
    <row r="416" spans="3:16" x14ac:dyDescent="0.25">
      <c r="C416" s="24"/>
      <c r="D416" s="24"/>
      <c r="E416" s="24"/>
      <c r="F416" s="70"/>
      <c r="G416" s="24"/>
      <c r="H416" s="24"/>
      <c r="I416" s="24"/>
      <c r="J416" s="188"/>
      <c r="K416" s="183"/>
      <c r="L416" s="183"/>
      <c r="M416" s="183"/>
      <c r="N416" s="183"/>
      <c r="O416" s="24"/>
      <c r="P416" s="70"/>
    </row>
    <row r="417" spans="3:16" x14ac:dyDescent="0.25">
      <c r="C417" s="24"/>
      <c r="D417" s="24"/>
      <c r="E417" s="24"/>
      <c r="F417" s="70"/>
      <c r="G417" s="24"/>
      <c r="H417" s="24"/>
      <c r="I417" s="24"/>
      <c r="J417" s="188"/>
      <c r="K417" s="183"/>
      <c r="L417" s="183"/>
      <c r="M417" s="183"/>
      <c r="N417" s="183"/>
      <c r="O417" s="24"/>
      <c r="P417" s="70"/>
    </row>
    <row r="418" spans="3:16" x14ac:dyDescent="0.25">
      <c r="C418" s="24"/>
      <c r="D418" s="24"/>
      <c r="E418" s="24"/>
      <c r="F418" s="70"/>
      <c r="G418" s="24"/>
      <c r="H418" s="24"/>
      <c r="I418" s="24"/>
      <c r="J418" s="188"/>
      <c r="K418" s="183"/>
      <c r="L418" s="183"/>
      <c r="M418" s="183"/>
      <c r="N418" s="183"/>
      <c r="O418" s="24"/>
      <c r="P418" s="70"/>
    </row>
    <row r="419" spans="3:16" x14ac:dyDescent="0.25">
      <c r="C419" s="24"/>
      <c r="D419" s="24"/>
      <c r="E419" s="24"/>
      <c r="F419" s="70"/>
      <c r="G419" s="24"/>
      <c r="H419" s="24"/>
      <c r="I419" s="24"/>
      <c r="J419" s="188"/>
      <c r="K419" s="183"/>
      <c r="L419" s="183"/>
      <c r="M419" s="183"/>
      <c r="N419" s="183"/>
      <c r="O419" s="24"/>
      <c r="P419" s="70"/>
    </row>
    <row r="420" spans="3:16" x14ac:dyDescent="0.25">
      <c r="C420" s="24"/>
      <c r="D420" s="24"/>
      <c r="E420" s="24"/>
      <c r="F420" s="70"/>
      <c r="G420" s="24"/>
      <c r="H420" s="24"/>
      <c r="I420" s="24"/>
      <c r="J420" s="188"/>
      <c r="K420" s="183"/>
      <c r="L420" s="183"/>
      <c r="M420" s="183"/>
      <c r="N420" s="183"/>
      <c r="O420" s="24"/>
      <c r="P420" s="70"/>
    </row>
    <row r="421" spans="3:16" x14ac:dyDescent="0.25">
      <c r="C421" s="24"/>
      <c r="D421" s="24"/>
      <c r="E421" s="24"/>
      <c r="F421" s="70"/>
      <c r="G421" s="24"/>
      <c r="H421" s="24"/>
      <c r="I421" s="24"/>
      <c r="J421" s="188"/>
      <c r="K421" s="183"/>
      <c r="L421" s="183"/>
      <c r="M421" s="183"/>
      <c r="N421" s="183"/>
      <c r="O421" s="24"/>
      <c r="P421" s="70"/>
    </row>
    <row r="422" spans="3:16" x14ac:dyDescent="0.25">
      <c r="C422" s="24"/>
      <c r="D422" s="24"/>
      <c r="E422" s="24"/>
      <c r="F422" s="70"/>
      <c r="G422" s="24"/>
      <c r="H422" s="24"/>
      <c r="I422" s="24"/>
      <c r="J422" s="188"/>
      <c r="K422" s="183"/>
      <c r="L422" s="183"/>
      <c r="M422" s="183"/>
      <c r="N422" s="183"/>
      <c r="O422" s="24"/>
      <c r="P422" s="70"/>
    </row>
    <row r="423" spans="3:16" x14ac:dyDescent="0.25">
      <c r="C423" s="24"/>
      <c r="D423" s="24"/>
      <c r="E423" s="24"/>
      <c r="F423" s="70"/>
      <c r="G423" s="24"/>
      <c r="H423" s="24"/>
      <c r="I423" s="24"/>
      <c r="J423" s="188"/>
      <c r="K423" s="183"/>
      <c r="L423" s="183"/>
      <c r="M423" s="183"/>
      <c r="N423" s="183"/>
      <c r="O423" s="24"/>
      <c r="P423" s="70"/>
    </row>
    <row r="424" spans="3:16" x14ac:dyDescent="0.25">
      <c r="C424" s="24"/>
      <c r="D424" s="24"/>
      <c r="E424" s="24"/>
      <c r="F424" s="70"/>
      <c r="G424" s="24"/>
      <c r="H424" s="24"/>
      <c r="I424" s="24"/>
      <c r="J424" s="188"/>
      <c r="K424" s="183"/>
      <c r="L424" s="183"/>
      <c r="M424" s="183"/>
      <c r="N424" s="183"/>
      <c r="O424" s="24"/>
      <c r="P424" s="70"/>
    </row>
    <row r="425" spans="3:16" x14ac:dyDescent="0.25">
      <c r="C425" s="24"/>
      <c r="D425" s="24"/>
      <c r="E425" s="24"/>
      <c r="F425" s="70"/>
      <c r="G425" s="24"/>
      <c r="H425" s="24"/>
      <c r="I425" s="24"/>
      <c r="J425" s="188"/>
      <c r="K425" s="183"/>
      <c r="L425" s="183"/>
      <c r="M425" s="183"/>
      <c r="N425" s="183"/>
      <c r="O425" s="24"/>
      <c r="P425" s="70"/>
    </row>
    <row r="426" spans="3:16" x14ac:dyDescent="0.25">
      <c r="C426" s="24"/>
      <c r="D426" s="24"/>
      <c r="E426" s="24"/>
      <c r="F426" s="70"/>
      <c r="G426" s="24"/>
      <c r="H426" s="24"/>
      <c r="I426" s="24"/>
      <c r="J426" s="188"/>
      <c r="K426" s="183"/>
      <c r="L426" s="183"/>
      <c r="M426" s="183"/>
      <c r="N426" s="183"/>
      <c r="O426" s="24"/>
      <c r="P426" s="70"/>
    </row>
    <row r="427" spans="3:16" x14ac:dyDescent="0.25">
      <c r="C427" s="24"/>
      <c r="D427" s="24"/>
      <c r="E427" s="24"/>
      <c r="F427" s="70"/>
      <c r="G427" s="24"/>
      <c r="H427" s="24"/>
      <c r="I427" s="24"/>
      <c r="J427" s="188"/>
      <c r="K427" s="183"/>
      <c r="L427" s="183"/>
      <c r="M427" s="183"/>
      <c r="N427" s="183"/>
      <c r="O427" s="24"/>
      <c r="P427" s="70"/>
    </row>
    <row r="428" spans="3:16" x14ac:dyDescent="0.25">
      <c r="C428" s="24"/>
      <c r="D428" s="24"/>
      <c r="E428" s="24"/>
      <c r="F428" s="70"/>
      <c r="G428" s="24"/>
      <c r="H428" s="24"/>
      <c r="I428" s="24"/>
      <c r="J428" s="188"/>
      <c r="K428" s="183"/>
      <c r="L428" s="183"/>
      <c r="M428" s="183"/>
      <c r="N428" s="183"/>
      <c r="O428" s="24"/>
      <c r="P428" s="70"/>
    </row>
    <row r="429" spans="3:16" x14ac:dyDescent="0.25">
      <c r="C429" s="24"/>
      <c r="D429" s="24"/>
      <c r="E429" s="24"/>
      <c r="F429" s="70"/>
      <c r="G429" s="24"/>
      <c r="H429" s="24"/>
      <c r="I429" s="24"/>
      <c r="J429" s="188"/>
      <c r="K429" s="183"/>
      <c r="L429" s="183"/>
      <c r="M429" s="183"/>
      <c r="N429" s="183"/>
      <c r="O429" s="24"/>
      <c r="P429" s="70"/>
    </row>
    <row r="430" spans="3:16" x14ac:dyDescent="0.25">
      <c r="C430" s="24"/>
      <c r="D430" s="24"/>
      <c r="E430" s="24"/>
      <c r="F430" s="70"/>
      <c r="G430" s="24"/>
      <c r="H430" s="24"/>
      <c r="I430" s="24"/>
      <c r="J430" s="188"/>
      <c r="K430" s="183"/>
      <c r="L430" s="183"/>
      <c r="M430" s="183"/>
      <c r="N430" s="183"/>
      <c r="O430" s="24"/>
      <c r="P430" s="70"/>
    </row>
    <row r="431" spans="3:16" x14ac:dyDescent="0.25">
      <c r="C431" s="24"/>
      <c r="D431" s="24"/>
      <c r="E431" s="24"/>
      <c r="F431" s="70"/>
      <c r="G431" s="24"/>
      <c r="H431" s="24"/>
      <c r="I431" s="24"/>
      <c r="J431" s="188"/>
      <c r="K431" s="183"/>
      <c r="L431" s="183"/>
      <c r="M431" s="183"/>
      <c r="N431" s="183"/>
      <c r="O431" s="24"/>
      <c r="P431" s="70"/>
    </row>
    <row r="432" spans="3:16" x14ac:dyDescent="0.25">
      <c r="C432" s="24"/>
      <c r="D432" s="24"/>
      <c r="E432" s="24"/>
      <c r="F432" s="70"/>
      <c r="G432" s="24"/>
      <c r="H432" s="24"/>
      <c r="I432" s="24"/>
      <c r="J432" s="188"/>
      <c r="K432" s="183"/>
      <c r="L432" s="183"/>
      <c r="M432" s="183"/>
      <c r="N432" s="183"/>
      <c r="O432" s="24"/>
      <c r="P432" s="70"/>
    </row>
    <row r="433" spans="3:16" x14ac:dyDescent="0.25">
      <c r="C433" s="24"/>
      <c r="D433" s="24"/>
      <c r="E433" s="24"/>
      <c r="F433" s="70"/>
      <c r="G433" s="24"/>
      <c r="H433" s="24"/>
      <c r="I433" s="24"/>
      <c r="J433" s="188"/>
      <c r="K433" s="183"/>
      <c r="L433" s="183"/>
      <c r="M433" s="183"/>
      <c r="N433" s="183"/>
      <c r="O433" s="24"/>
      <c r="P433" s="70"/>
    </row>
    <row r="434" spans="3:16" x14ac:dyDescent="0.25">
      <c r="C434" s="24"/>
      <c r="D434" s="24"/>
      <c r="E434" s="24"/>
      <c r="F434" s="70"/>
      <c r="G434" s="24"/>
      <c r="H434" s="24"/>
      <c r="I434" s="24"/>
      <c r="J434" s="188"/>
      <c r="K434" s="183"/>
      <c r="L434" s="183"/>
      <c r="M434" s="183"/>
      <c r="N434" s="183"/>
      <c r="O434" s="24"/>
      <c r="P434" s="70"/>
    </row>
    <row r="435" spans="3:16" x14ac:dyDescent="0.25">
      <c r="C435" s="24"/>
      <c r="D435" s="24"/>
      <c r="E435" s="24"/>
      <c r="F435" s="70"/>
      <c r="G435" s="24"/>
      <c r="H435" s="24"/>
      <c r="I435" s="24"/>
      <c r="J435" s="188"/>
      <c r="K435" s="183"/>
      <c r="L435" s="183"/>
      <c r="M435" s="183"/>
      <c r="N435" s="183"/>
      <c r="O435" s="24"/>
      <c r="P435" s="70"/>
    </row>
    <row r="436" spans="3:16" x14ac:dyDescent="0.25">
      <c r="C436" s="24"/>
      <c r="D436" s="24"/>
      <c r="E436" s="24"/>
      <c r="F436" s="70"/>
      <c r="G436" s="24"/>
      <c r="H436" s="24"/>
      <c r="I436" s="24"/>
      <c r="J436" s="188"/>
      <c r="K436" s="183"/>
      <c r="L436" s="183"/>
      <c r="M436" s="183"/>
      <c r="N436" s="183"/>
      <c r="O436" s="24"/>
      <c r="P436" s="70"/>
    </row>
    <row r="437" spans="3:16" x14ac:dyDescent="0.25">
      <c r="C437" s="24"/>
      <c r="D437" s="24"/>
      <c r="E437" s="24"/>
      <c r="F437" s="70"/>
      <c r="G437" s="24"/>
      <c r="H437" s="24"/>
      <c r="I437" s="24"/>
      <c r="J437" s="188"/>
      <c r="K437" s="183"/>
      <c r="L437" s="183"/>
      <c r="M437" s="183"/>
      <c r="N437" s="183"/>
      <c r="O437" s="24"/>
      <c r="P437" s="70"/>
    </row>
    <row r="438" spans="3:16" x14ac:dyDescent="0.25">
      <c r="C438" s="24"/>
      <c r="D438" s="24"/>
      <c r="E438" s="24"/>
      <c r="F438" s="70"/>
      <c r="G438" s="24"/>
      <c r="H438" s="24"/>
      <c r="I438" s="24"/>
      <c r="J438" s="188"/>
      <c r="K438" s="183"/>
      <c r="L438" s="183"/>
      <c r="M438" s="183"/>
      <c r="N438" s="183"/>
      <c r="O438" s="24"/>
      <c r="P438" s="70"/>
    </row>
    <row r="439" spans="3:16" x14ac:dyDescent="0.25">
      <c r="C439" s="24"/>
      <c r="D439" s="24"/>
      <c r="E439" s="24"/>
      <c r="F439" s="70"/>
      <c r="G439" s="24"/>
      <c r="H439" s="24"/>
      <c r="I439" s="24"/>
      <c r="J439" s="188"/>
      <c r="K439" s="183"/>
      <c r="L439" s="183"/>
      <c r="M439" s="183"/>
      <c r="N439" s="183"/>
      <c r="O439" s="24"/>
      <c r="P439" s="70"/>
    </row>
    <row r="440" spans="3:16" x14ac:dyDescent="0.25">
      <c r="C440" s="24"/>
      <c r="D440" s="24"/>
      <c r="E440" s="24"/>
      <c r="F440" s="70"/>
      <c r="G440" s="24"/>
      <c r="H440" s="24"/>
      <c r="I440" s="24"/>
      <c r="J440" s="188"/>
      <c r="K440" s="183"/>
      <c r="L440" s="183"/>
      <c r="M440" s="183"/>
      <c r="N440" s="183"/>
      <c r="O440" s="24"/>
      <c r="P440" s="70"/>
    </row>
    <row r="441" spans="3:16" x14ac:dyDescent="0.25">
      <c r="C441" s="24"/>
      <c r="D441" s="24"/>
      <c r="E441" s="24"/>
      <c r="F441" s="70"/>
      <c r="G441" s="24"/>
      <c r="H441" s="24"/>
      <c r="I441" s="24"/>
      <c r="J441" s="188"/>
      <c r="K441" s="183"/>
      <c r="L441" s="183"/>
      <c r="M441" s="183"/>
      <c r="N441" s="183"/>
      <c r="O441" s="24"/>
      <c r="P441" s="70"/>
    </row>
    <row r="442" spans="3:16" x14ac:dyDescent="0.25">
      <c r="C442" s="24"/>
      <c r="D442" s="24"/>
      <c r="E442" s="24"/>
      <c r="F442" s="70"/>
      <c r="G442" s="24"/>
      <c r="H442" s="24"/>
      <c r="I442" s="24"/>
      <c r="J442" s="188"/>
      <c r="K442" s="183"/>
      <c r="L442" s="183"/>
      <c r="M442" s="183"/>
      <c r="N442" s="183"/>
      <c r="O442" s="24"/>
      <c r="P442" s="70"/>
    </row>
    <row r="443" spans="3:16" x14ac:dyDescent="0.25">
      <c r="C443" s="24"/>
      <c r="D443" s="24"/>
      <c r="E443" s="24"/>
      <c r="F443" s="70"/>
      <c r="G443" s="24"/>
      <c r="H443" s="24"/>
      <c r="I443" s="24"/>
      <c r="J443" s="188"/>
      <c r="K443" s="183"/>
      <c r="L443" s="183"/>
      <c r="M443" s="183"/>
      <c r="N443" s="183"/>
      <c r="O443" s="24"/>
      <c r="P443" s="70"/>
    </row>
    <row r="444" spans="3:16" x14ac:dyDescent="0.25">
      <c r="C444" s="24"/>
      <c r="D444" s="24"/>
      <c r="E444" s="24"/>
      <c r="F444" s="70"/>
      <c r="G444" s="24"/>
      <c r="H444" s="24"/>
      <c r="I444" s="24"/>
      <c r="J444" s="188"/>
      <c r="K444" s="183"/>
      <c r="L444" s="183"/>
      <c r="M444" s="183"/>
      <c r="N444" s="183"/>
      <c r="O444" s="24"/>
      <c r="P444" s="70"/>
    </row>
    <row r="445" spans="3:16" x14ac:dyDescent="0.25">
      <c r="C445" s="24"/>
      <c r="D445" s="24"/>
      <c r="E445" s="24"/>
      <c r="F445" s="70"/>
      <c r="G445" s="24"/>
      <c r="H445" s="24"/>
      <c r="I445" s="24"/>
      <c r="J445" s="188"/>
      <c r="K445" s="183"/>
      <c r="L445" s="183"/>
      <c r="M445" s="183"/>
      <c r="N445" s="183"/>
      <c r="O445" s="24"/>
      <c r="P445" s="70"/>
    </row>
    <row r="446" spans="3:16" x14ac:dyDescent="0.25">
      <c r="C446" s="24"/>
      <c r="D446" s="24"/>
      <c r="E446" s="24"/>
      <c r="F446" s="70"/>
      <c r="G446" s="24"/>
      <c r="H446" s="24"/>
      <c r="I446" s="24"/>
      <c r="J446" s="188"/>
      <c r="K446" s="183"/>
      <c r="L446" s="183"/>
      <c r="M446" s="183"/>
      <c r="N446" s="183"/>
      <c r="O446" s="24"/>
      <c r="P446" s="70"/>
    </row>
    <row r="447" spans="3:16" x14ac:dyDescent="0.25">
      <c r="C447" s="24"/>
      <c r="D447" s="24"/>
      <c r="E447" s="24"/>
      <c r="F447" s="70"/>
      <c r="G447" s="24"/>
      <c r="H447" s="24"/>
      <c r="I447" s="24"/>
      <c r="J447" s="188"/>
      <c r="K447" s="183"/>
      <c r="L447" s="183"/>
      <c r="M447" s="183"/>
      <c r="N447" s="183"/>
      <c r="O447" s="24"/>
      <c r="P447" s="70"/>
    </row>
    <row r="448" spans="3:16" x14ac:dyDescent="0.25">
      <c r="C448" s="24"/>
      <c r="D448" s="24"/>
      <c r="E448" s="24"/>
      <c r="F448" s="70"/>
      <c r="G448" s="24"/>
      <c r="H448" s="24"/>
      <c r="I448" s="24"/>
      <c r="J448" s="188"/>
      <c r="K448" s="183"/>
      <c r="L448" s="183"/>
      <c r="M448" s="183"/>
      <c r="N448" s="183"/>
      <c r="O448" s="24"/>
      <c r="P448" s="70"/>
    </row>
    <row r="449" spans="3:16" x14ac:dyDescent="0.25">
      <c r="C449" s="24"/>
      <c r="D449" s="24"/>
      <c r="E449" s="24"/>
      <c r="F449" s="70"/>
      <c r="G449" s="24"/>
      <c r="H449" s="24"/>
      <c r="I449" s="24"/>
      <c r="J449" s="188"/>
      <c r="K449" s="183"/>
      <c r="L449" s="183"/>
      <c r="M449" s="183"/>
      <c r="N449" s="183"/>
      <c r="O449" s="24"/>
      <c r="P449" s="70"/>
    </row>
    <row r="450" spans="3:16" x14ac:dyDescent="0.25">
      <c r="C450" s="24"/>
      <c r="D450" s="24"/>
      <c r="E450" s="24"/>
      <c r="F450" s="70"/>
      <c r="G450" s="24"/>
      <c r="H450" s="24"/>
      <c r="I450" s="24"/>
      <c r="J450" s="188"/>
      <c r="K450" s="183"/>
      <c r="L450" s="183"/>
      <c r="M450" s="183"/>
      <c r="N450" s="183"/>
      <c r="O450" s="24"/>
      <c r="P450" s="70"/>
    </row>
    <row r="451" spans="3:16" x14ac:dyDescent="0.25">
      <c r="C451" s="24"/>
      <c r="D451" s="24"/>
      <c r="E451" s="24"/>
      <c r="F451" s="70"/>
      <c r="G451" s="24"/>
      <c r="H451" s="24"/>
      <c r="I451" s="24"/>
      <c r="J451" s="188"/>
      <c r="K451" s="183"/>
      <c r="L451" s="183"/>
      <c r="M451" s="183"/>
      <c r="N451" s="183"/>
      <c r="O451" s="24"/>
      <c r="P451" s="70"/>
    </row>
    <row r="452" spans="3:16" x14ac:dyDescent="0.25">
      <c r="C452" s="24"/>
      <c r="D452" s="24"/>
      <c r="E452" s="24"/>
      <c r="F452" s="70"/>
      <c r="G452" s="24"/>
      <c r="H452" s="24"/>
      <c r="I452" s="24"/>
      <c r="J452" s="188"/>
      <c r="K452" s="183"/>
      <c r="L452" s="183"/>
      <c r="M452" s="183"/>
      <c r="N452" s="183"/>
      <c r="O452" s="24"/>
      <c r="P452" s="70"/>
    </row>
    <row r="453" spans="3:16" x14ac:dyDescent="0.25">
      <c r="C453" s="24"/>
      <c r="D453" s="24"/>
      <c r="E453" s="24"/>
      <c r="F453" s="70"/>
      <c r="G453" s="24"/>
      <c r="H453" s="24"/>
      <c r="I453" s="24"/>
      <c r="J453" s="188"/>
      <c r="K453" s="183"/>
      <c r="L453" s="183"/>
      <c r="M453" s="183"/>
      <c r="N453" s="183"/>
      <c r="O453" s="24"/>
      <c r="P453" s="70"/>
    </row>
    <row r="454" spans="3:16" x14ac:dyDescent="0.25">
      <c r="C454" s="24"/>
      <c r="D454" s="24"/>
      <c r="E454" s="24"/>
      <c r="F454" s="70"/>
      <c r="G454" s="24"/>
      <c r="H454" s="24"/>
      <c r="I454" s="24"/>
      <c r="J454" s="188"/>
      <c r="K454" s="183"/>
      <c r="L454" s="183"/>
      <c r="M454" s="183"/>
      <c r="N454" s="183"/>
      <c r="O454" s="24"/>
      <c r="P454" s="70"/>
    </row>
    <row r="455" spans="3:16" x14ac:dyDescent="0.25">
      <c r="C455" s="24"/>
      <c r="D455" s="24"/>
      <c r="E455" s="24"/>
      <c r="F455" s="70"/>
      <c r="G455" s="24"/>
      <c r="H455" s="24"/>
      <c r="I455" s="24"/>
      <c r="J455" s="188"/>
      <c r="K455" s="183"/>
      <c r="L455" s="183"/>
      <c r="M455" s="183"/>
      <c r="N455" s="183"/>
      <c r="O455" s="24"/>
      <c r="P455" s="70"/>
    </row>
    <row r="456" spans="3:16" x14ac:dyDescent="0.25">
      <c r="C456" s="24"/>
      <c r="D456" s="24"/>
      <c r="E456" s="24"/>
      <c r="F456" s="70"/>
      <c r="G456" s="24"/>
      <c r="H456" s="24"/>
      <c r="I456" s="24"/>
      <c r="J456" s="188"/>
      <c r="K456" s="183"/>
      <c r="L456" s="183"/>
      <c r="M456" s="183"/>
      <c r="N456" s="183"/>
      <c r="O456" s="24"/>
      <c r="P456" s="70"/>
    </row>
    <row r="457" spans="3:16" x14ac:dyDescent="0.25">
      <c r="C457" s="24"/>
      <c r="D457" s="24"/>
      <c r="E457" s="24"/>
      <c r="F457" s="70"/>
      <c r="G457" s="24"/>
      <c r="H457" s="24"/>
      <c r="I457" s="24"/>
      <c r="J457" s="188"/>
      <c r="K457" s="183"/>
      <c r="L457" s="183"/>
      <c r="M457" s="183"/>
      <c r="N457" s="183"/>
      <c r="O457" s="24"/>
      <c r="P457" s="70"/>
    </row>
    <row r="458" spans="3:16" x14ac:dyDescent="0.25">
      <c r="C458" s="24"/>
      <c r="D458" s="24"/>
      <c r="E458" s="24"/>
      <c r="F458" s="70"/>
      <c r="G458" s="24"/>
      <c r="H458" s="24"/>
      <c r="I458" s="24"/>
      <c r="J458" s="188"/>
      <c r="K458" s="183"/>
      <c r="L458" s="183"/>
      <c r="M458" s="183"/>
      <c r="N458" s="183"/>
      <c r="O458" s="24"/>
      <c r="P458" s="70"/>
    </row>
    <row r="459" spans="3:16" x14ac:dyDescent="0.25">
      <c r="C459" s="24"/>
      <c r="D459" s="24"/>
      <c r="E459" s="24"/>
      <c r="F459" s="70"/>
      <c r="G459" s="24"/>
      <c r="H459" s="24"/>
      <c r="I459" s="24"/>
      <c r="J459" s="188"/>
      <c r="K459" s="183"/>
      <c r="L459" s="183"/>
      <c r="M459" s="183"/>
      <c r="N459" s="183"/>
      <c r="O459" s="24"/>
      <c r="P459" s="70"/>
    </row>
    <row r="460" spans="3:16" x14ac:dyDescent="0.25">
      <c r="C460" s="24"/>
      <c r="D460" s="24"/>
      <c r="E460" s="24"/>
      <c r="F460" s="70"/>
      <c r="G460" s="24"/>
      <c r="H460" s="24"/>
      <c r="I460" s="24"/>
      <c r="J460" s="188"/>
      <c r="K460" s="183"/>
      <c r="L460" s="183"/>
      <c r="M460" s="183"/>
      <c r="N460" s="183"/>
      <c r="O460" s="24"/>
      <c r="P460" s="70"/>
    </row>
    <row r="461" spans="3:16" x14ac:dyDescent="0.25">
      <c r="C461" s="24"/>
      <c r="D461" s="24"/>
      <c r="E461" s="24"/>
      <c r="F461" s="70"/>
      <c r="G461" s="24"/>
      <c r="H461" s="24"/>
      <c r="I461" s="24"/>
      <c r="J461" s="188"/>
      <c r="K461" s="183"/>
      <c r="L461" s="183"/>
      <c r="M461" s="183"/>
      <c r="N461" s="183"/>
      <c r="O461" s="24"/>
      <c r="P461" s="70"/>
    </row>
    <row r="462" spans="3:16" x14ac:dyDescent="0.25">
      <c r="C462" s="24"/>
      <c r="D462" s="24"/>
      <c r="E462" s="24"/>
      <c r="F462" s="70"/>
      <c r="G462" s="24"/>
      <c r="H462" s="24"/>
      <c r="I462" s="24"/>
      <c r="J462" s="188"/>
      <c r="K462" s="183"/>
      <c r="L462" s="183"/>
      <c r="M462" s="183"/>
      <c r="N462" s="183"/>
      <c r="O462" s="24"/>
      <c r="P462" s="70"/>
    </row>
    <row r="463" spans="3:16" x14ac:dyDescent="0.25">
      <c r="C463" s="24"/>
      <c r="D463" s="24"/>
      <c r="E463" s="24"/>
      <c r="F463" s="70"/>
      <c r="G463" s="24"/>
      <c r="H463" s="24"/>
      <c r="I463" s="24"/>
      <c r="J463" s="188"/>
      <c r="K463" s="183"/>
      <c r="L463" s="183"/>
      <c r="M463" s="183"/>
      <c r="N463" s="183"/>
      <c r="O463" s="24"/>
      <c r="P463" s="70"/>
    </row>
    <row r="464" spans="3:16" x14ac:dyDescent="0.25">
      <c r="C464" s="24"/>
      <c r="D464" s="24"/>
      <c r="E464" s="24"/>
      <c r="F464" s="70"/>
      <c r="G464" s="24"/>
      <c r="H464" s="24"/>
      <c r="I464" s="24"/>
      <c r="J464" s="188"/>
      <c r="K464" s="183"/>
      <c r="L464" s="183"/>
      <c r="M464" s="183"/>
      <c r="N464" s="183"/>
      <c r="O464" s="24"/>
      <c r="P464" s="70"/>
    </row>
    <row r="465" spans="3:16" x14ac:dyDescent="0.25">
      <c r="C465" s="24"/>
      <c r="D465" s="24"/>
      <c r="E465" s="24"/>
      <c r="F465" s="70"/>
      <c r="G465" s="24"/>
      <c r="H465" s="24"/>
      <c r="I465" s="24"/>
      <c r="J465" s="188"/>
      <c r="K465" s="183"/>
      <c r="L465" s="183"/>
      <c r="M465" s="183"/>
      <c r="N465" s="183"/>
      <c r="O465" s="24"/>
      <c r="P465" s="70"/>
    </row>
    <row r="466" spans="3:16" x14ac:dyDescent="0.25">
      <c r="C466" s="24"/>
      <c r="D466" s="24"/>
      <c r="E466" s="24"/>
      <c r="F466" s="70"/>
      <c r="G466" s="24"/>
      <c r="H466" s="24"/>
      <c r="I466" s="24"/>
      <c r="J466" s="188"/>
      <c r="K466" s="183"/>
      <c r="L466" s="183"/>
      <c r="M466" s="183"/>
      <c r="N466" s="183"/>
      <c r="O466" s="24"/>
      <c r="P466" s="70"/>
    </row>
    <row r="467" spans="3:16" x14ac:dyDescent="0.25">
      <c r="C467" s="24"/>
      <c r="D467" s="24"/>
      <c r="E467" s="24"/>
      <c r="F467" s="70"/>
      <c r="G467" s="24"/>
      <c r="H467" s="24"/>
      <c r="I467" s="24"/>
      <c r="J467" s="188"/>
      <c r="K467" s="183"/>
      <c r="L467" s="183"/>
      <c r="M467" s="183"/>
      <c r="N467" s="183"/>
      <c r="O467" s="24"/>
      <c r="P467" s="70"/>
    </row>
    <row r="468" spans="3:16" x14ac:dyDescent="0.25">
      <c r="C468" s="24"/>
      <c r="D468" s="24"/>
      <c r="E468" s="24"/>
      <c r="F468" s="70"/>
      <c r="G468" s="24"/>
      <c r="H468" s="24"/>
      <c r="I468" s="24"/>
      <c r="J468" s="188"/>
      <c r="K468" s="183"/>
      <c r="L468" s="183"/>
      <c r="M468" s="183"/>
      <c r="N468" s="183"/>
      <c r="O468" s="24"/>
      <c r="P468" s="70"/>
    </row>
    <row r="469" spans="3:16" x14ac:dyDescent="0.25">
      <c r="C469" s="24"/>
      <c r="D469" s="24"/>
      <c r="E469" s="24"/>
      <c r="F469" s="70"/>
      <c r="G469" s="24"/>
      <c r="H469" s="24"/>
      <c r="I469" s="24"/>
      <c r="J469" s="188"/>
      <c r="K469" s="183"/>
      <c r="L469" s="183"/>
      <c r="M469" s="183"/>
      <c r="N469" s="183"/>
      <c r="O469" s="24"/>
      <c r="P469" s="70"/>
    </row>
    <row r="470" spans="3:16" x14ac:dyDescent="0.25">
      <c r="C470" s="24"/>
      <c r="D470" s="24"/>
      <c r="E470" s="24"/>
      <c r="F470" s="70"/>
      <c r="G470" s="24"/>
      <c r="H470" s="24"/>
      <c r="I470" s="24"/>
      <c r="J470" s="188"/>
      <c r="K470" s="183"/>
      <c r="L470" s="183"/>
      <c r="M470" s="183"/>
      <c r="N470" s="183"/>
      <c r="O470" s="24"/>
      <c r="P470" s="70"/>
    </row>
    <row r="471" spans="3:16" x14ac:dyDescent="0.25">
      <c r="C471" s="24"/>
      <c r="D471" s="24"/>
      <c r="E471" s="24"/>
      <c r="F471" s="70"/>
      <c r="G471" s="24"/>
      <c r="H471" s="24"/>
      <c r="I471" s="24"/>
      <c r="J471" s="188"/>
      <c r="K471" s="183"/>
      <c r="L471" s="183"/>
      <c r="M471" s="183"/>
      <c r="N471" s="183"/>
      <c r="O471" s="24"/>
      <c r="P471" s="70"/>
    </row>
    <row r="472" spans="3:16" x14ac:dyDescent="0.25">
      <c r="C472" s="24"/>
      <c r="D472" s="24"/>
      <c r="E472" s="24"/>
      <c r="F472" s="70"/>
      <c r="G472" s="24"/>
      <c r="H472" s="24"/>
      <c r="I472" s="24"/>
      <c r="J472" s="188"/>
      <c r="K472" s="183"/>
      <c r="L472" s="183"/>
      <c r="M472" s="183"/>
      <c r="N472" s="183"/>
      <c r="O472" s="24"/>
      <c r="P472" s="70"/>
    </row>
    <row r="473" spans="3:16" x14ac:dyDescent="0.25">
      <c r="C473" s="24"/>
      <c r="D473" s="24"/>
      <c r="E473" s="24"/>
      <c r="F473" s="70"/>
      <c r="G473" s="24"/>
      <c r="H473" s="24"/>
      <c r="I473" s="24"/>
      <c r="J473" s="188"/>
      <c r="K473" s="183"/>
      <c r="L473" s="183"/>
      <c r="M473" s="183"/>
      <c r="N473" s="183"/>
      <c r="O473" s="24"/>
      <c r="P473" s="70"/>
    </row>
    <row r="474" spans="3:16" x14ac:dyDescent="0.25">
      <c r="C474" s="24"/>
      <c r="D474" s="24"/>
      <c r="E474" s="24"/>
      <c r="F474" s="70"/>
      <c r="G474" s="24"/>
      <c r="H474" s="24"/>
      <c r="I474" s="24"/>
      <c r="J474" s="188"/>
      <c r="K474" s="183"/>
      <c r="L474" s="183"/>
      <c r="M474" s="183"/>
      <c r="N474" s="183"/>
      <c r="O474" s="24"/>
      <c r="P474" s="70"/>
    </row>
    <row r="475" spans="3:16" x14ac:dyDescent="0.25">
      <c r="C475" s="24"/>
      <c r="D475" s="24"/>
      <c r="E475" s="24"/>
      <c r="F475" s="70"/>
      <c r="G475" s="24"/>
      <c r="H475" s="24"/>
      <c r="I475" s="24"/>
      <c r="J475" s="188"/>
      <c r="K475" s="183"/>
      <c r="L475" s="183"/>
      <c r="M475" s="183"/>
      <c r="N475" s="183"/>
      <c r="O475" s="24"/>
      <c r="P475" s="70"/>
    </row>
    <row r="476" spans="3:16" x14ac:dyDescent="0.25">
      <c r="C476" s="24"/>
      <c r="D476" s="24"/>
      <c r="E476" s="24"/>
      <c r="F476" s="70"/>
      <c r="G476" s="24"/>
      <c r="H476" s="24"/>
      <c r="I476" s="24"/>
      <c r="J476" s="188"/>
      <c r="K476" s="183"/>
      <c r="L476" s="183"/>
      <c r="M476" s="183"/>
      <c r="N476" s="183"/>
      <c r="O476" s="24"/>
      <c r="P476" s="70"/>
    </row>
    <row r="477" spans="3:16" x14ac:dyDescent="0.25">
      <c r="C477" s="24"/>
      <c r="D477" s="24"/>
      <c r="E477" s="24"/>
      <c r="F477" s="70"/>
      <c r="G477" s="24"/>
      <c r="H477" s="24"/>
      <c r="I477" s="24"/>
      <c r="J477" s="188"/>
      <c r="K477" s="183"/>
      <c r="L477" s="183"/>
      <c r="M477" s="183"/>
      <c r="N477" s="183"/>
      <c r="O477" s="24"/>
      <c r="P477" s="70"/>
    </row>
    <row r="478" spans="3:16" x14ac:dyDescent="0.25">
      <c r="C478" s="24"/>
      <c r="D478" s="24"/>
      <c r="E478" s="24"/>
      <c r="F478" s="70"/>
      <c r="G478" s="24"/>
      <c r="H478" s="24"/>
      <c r="I478" s="24"/>
      <c r="J478" s="188"/>
      <c r="K478" s="183"/>
      <c r="L478" s="183"/>
      <c r="M478" s="183"/>
      <c r="N478" s="183"/>
      <c r="O478" s="24"/>
      <c r="P478" s="70"/>
    </row>
    <row r="479" spans="3:16" x14ac:dyDescent="0.25">
      <c r="C479" s="24"/>
      <c r="D479" s="24"/>
      <c r="E479" s="24"/>
      <c r="F479" s="70"/>
      <c r="G479" s="24"/>
      <c r="H479" s="24"/>
      <c r="I479" s="24"/>
      <c r="J479" s="188"/>
      <c r="K479" s="183"/>
      <c r="L479" s="183"/>
      <c r="M479" s="183"/>
      <c r="N479" s="183"/>
      <c r="O479" s="24"/>
      <c r="P479" s="70"/>
    </row>
    <row r="480" spans="3:16" x14ac:dyDescent="0.25">
      <c r="C480" s="24"/>
      <c r="D480" s="24"/>
      <c r="E480" s="24"/>
      <c r="F480" s="70"/>
      <c r="G480" s="24"/>
      <c r="H480" s="24"/>
      <c r="I480" s="24"/>
      <c r="J480" s="188"/>
      <c r="K480" s="183"/>
      <c r="L480" s="183"/>
      <c r="M480" s="183"/>
      <c r="N480" s="183"/>
      <c r="O480" s="24"/>
      <c r="P480" s="70"/>
    </row>
    <row r="481" spans="3:16" x14ac:dyDescent="0.25">
      <c r="C481" s="24"/>
      <c r="D481" s="24"/>
      <c r="E481" s="24"/>
      <c r="F481" s="70"/>
      <c r="G481" s="24"/>
      <c r="H481" s="24"/>
      <c r="I481" s="24"/>
      <c r="J481" s="188"/>
      <c r="K481" s="183"/>
      <c r="L481" s="183"/>
      <c r="M481" s="183"/>
      <c r="N481" s="183"/>
      <c r="O481" s="24"/>
      <c r="P481" s="70"/>
    </row>
    <row r="482" spans="3:16" x14ac:dyDescent="0.25">
      <c r="C482" s="24"/>
      <c r="D482" s="24"/>
      <c r="E482" s="24"/>
      <c r="F482" s="70"/>
      <c r="G482" s="24"/>
      <c r="H482" s="24"/>
      <c r="I482" s="24"/>
      <c r="J482" s="188"/>
      <c r="K482" s="183"/>
      <c r="L482" s="183"/>
      <c r="M482" s="183"/>
      <c r="N482" s="183"/>
      <c r="O482" s="24"/>
      <c r="P482" s="70"/>
    </row>
    <row r="483" spans="3:16" x14ac:dyDescent="0.25">
      <c r="C483" s="24"/>
      <c r="D483" s="24"/>
      <c r="E483" s="24"/>
      <c r="F483" s="70"/>
      <c r="G483" s="24"/>
      <c r="H483" s="24"/>
      <c r="I483" s="24"/>
      <c r="J483" s="188"/>
      <c r="K483" s="183"/>
      <c r="L483" s="183"/>
      <c r="M483" s="183"/>
      <c r="N483" s="183"/>
      <c r="O483" s="24"/>
      <c r="P483" s="70"/>
    </row>
    <row r="484" spans="3:16" x14ac:dyDescent="0.25">
      <c r="C484" s="24"/>
      <c r="D484" s="24"/>
      <c r="E484" s="24"/>
      <c r="F484" s="70"/>
      <c r="G484" s="24"/>
      <c r="H484" s="24"/>
      <c r="I484" s="24"/>
      <c r="J484" s="188"/>
      <c r="K484" s="183"/>
      <c r="L484" s="183"/>
      <c r="M484" s="183"/>
      <c r="N484" s="183"/>
      <c r="O484" s="24"/>
      <c r="P484" s="70"/>
    </row>
    <row r="485" spans="3:16" x14ac:dyDescent="0.25">
      <c r="C485" s="24"/>
      <c r="D485" s="24"/>
      <c r="E485" s="24"/>
      <c r="F485" s="70"/>
      <c r="G485" s="24"/>
      <c r="H485" s="24"/>
      <c r="I485" s="24"/>
      <c r="J485" s="188"/>
      <c r="K485" s="183"/>
      <c r="L485" s="183"/>
      <c r="M485" s="183"/>
      <c r="N485" s="183"/>
      <c r="O485" s="24"/>
      <c r="P485" s="70"/>
    </row>
    <row r="486" spans="3:16" x14ac:dyDescent="0.25">
      <c r="C486" s="24"/>
      <c r="D486" s="24"/>
      <c r="E486" s="24"/>
      <c r="F486" s="70"/>
      <c r="G486" s="24"/>
      <c r="H486" s="24"/>
      <c r="I486" s="24"/>
      <c r="J486" s="188"/>
      <c r="K486" s="183"/>
      <c r="L486" s="183"/>
      <c r="M486" s="183"/>
      <c r="N486" s="183"/>
      <c r="O486" s="24"/>
      <c r="P486" s="70"/>
    </row>
    <row r="487" spans="3:16" x14ac:dyDescent="0.25">
      <c r="C487" s="24"/>
      <c r="D487" s="24"/>
      <c r="E487" s="24"/>
      <c r="F487" s="70"/>
      <c r="G487" s="24"/>
      <c r="H487" s="24"/>
      <c r="I487" s="24"/>
      <c r="J487" s="188"/>
      <c r="K487" s="183"/>
      <c r="L487" s="183"/>
      <c r="M487" s="183"/>
      <c r="N487" s="183"/>
      <c r="O487" s="24"/>
      <c r="P487" s="70"/>
    </row>
    <row r="488" spans="3:16" x14ac:dyDescent="0.25">
      <c r="C488" s="24"/>
      <c r="D488" s="24"/>
      <c r="E488" s="24"/>
      <c r="F488" s="70"/>
      <c r="G488" s="24"/>
      <c r="H488" s="24"/>
      <c r="I488" s="24"/>
      <c r="J488" s="188"/>
      <c r="K488" s="183"/>
      <c r="L488" s="183"/>
      <c r="M488" s="183"/>
      <c r="N488" s="183"/>
      <c r="O488" s="24"/>
      <c r="P488" s="70"/>
    </row>
    <row r="489" spans="3:16" x14ac:dyDescent="0.25">
      <c r="C489" s="24"/>
      <c r="D489" s="24"/>
      <c r="E489" s="24"/>
      <c r="F489" s="70"/>
      <c r="G489" s="24"/>
      <c r="H489" s="24"/>
      <c r="I489" s="24"/>
      <c r="J489" s="188"/>
      <c r="K489" s="183"/>
      <c r="L489" s="183"/>
      <c r="M489" s="183"/>
      <c r="N489" s="183"/>
      <c r="O489" s="24"/>
      <c r="P489" s="70"/>
    </row>
    <row r="490" spans="3:16" x14ac:dyDescent="0.25">
      <c r="C490" s="24"/>
      <c r="D490" s="24"/>
      <c r="E490" s="24"/>
      <c r="F490" s="70"/>
      <c r="G490" s="24"/>
      <c r="H490" s="24"/>
      <c r="I490" s="24"/>
      <c r="J490" s="188"/>
      <c r="K490" s="183"/>
      <c r="L490" s="183"/>
      <c r="M490" s="183"/>
      <c r="N490" s="183"/>
      <c r="O490" s="24"/>
      <c r="P490" s="70"/>
    </row>
    <row r="491" spans="3:16" x14ac:dyDescent="0.25">
      <c r="C491" s="24"/>
      <c r="D491" s="24"/>
      <c r="E491" s="24"/>
      <c r="F491" s="70"/>
      <c r="G491" s="24"/>
      <c r="H491" s="24"/>
      <c r="I491" s="24"/>
      <c r="J491" s="188"/>
      <c r="K491" s="183"/>
      <c r="L491" s="183"/>
      <c r="M491" s="183"/>
      <c r="N491" s="183"/>
      <c r="O491" s="24"/>
      <c r="P491" s="70"/>
    </row>
    <row r="492" spans="3:16" x14ac:dyDescent="0.25">
      <c r="C492" s="24"/>
      <c r="D492" s="24"/>
      <c r="E492" s="24"/>
      <c r="F492" s="70"/>
      <c r="G492" s="24"/>
      <c r="H492" s="24"/>
      <c r="I492" s="24"/>
      <c r="J492" s="188"/>
      <c r="K492" s="183"/>
      <c r="L492" s="183"/>
      <c r="M492" s="183"/>
      <c r="N492" s="183"/>
      <c r="O492" s="24"/>
      <c r="P492" s="70"/>
    </row>
    <row r="493" spans="3:16" x14ac:dyDescent="0.25">
      <c r="C493" s="24"/>
      <c r="D493" s="24"/>
      <c r="E493" s="24"/>
      <c r="F493" s="70"/>
      <c r="G493" s="24"/>
      <c r="H493" s="24"/>
      <c r="I493" s="24"/>
      <c r="J493" s="188"/>
      <c r="K493" s="183"/>
      <c r="L493" s="183"/>
      <c r="M493" s="183"/>
      <c r="N493" s="183"/>
      <c r="O493" s="24"/>
      <c r="P493" s="70"/>
    </row>
    <row r="494" spans="3:16" x14ac:dyDescent="0.25">
      <c r="C494" s="24"/>
      <c r="D494" s="24"/>
      <c r="E494" s="24"/>
      <c r="F494" s="70"/>
      <c r="G494" s="24"/>
      <c r="H494" s="24"/>
      <c r="I494" s="24"/>
      <c r="J494" s="188"/>
      <c r="K494" s="183"/>
      <c r="L494" s="183"/>
      <c r="M494" s="183"/>
      <c r="N494" s="183"/>
      <c r="O494" s="24"/>
      <c r="P494" s="70"/>
    </row>
    <row r="495" spans="3:16" x14ac:dyDescent="0.25">
      <c r="C495" s="24"/>
      <c r="D495" s="24"/>
      <c r="E495" s="24"/>
      <c r="F495" s="70"/>
      <c r="G495" s="24"/>
      <c r="H495" s="24"/>
      <c r="I495" s="24"/>
      <c r="J495" s="188"/>
      <c r="K495" s="183"/>
      <c r="L495" s="183"/>
      <c r="M495" s="183"/>
      <c r="N495" s="183"/>
      <c r="O495" s="24"/>
      <c r="P495" s="70"/>
    </row>
    <row r="496" spans="3:16" x14ac:dyDescent="0.25">
      <c r="C496" s="24"/>
      <c r="D496" s="24"/>
      <c r="E496" s="24"/>
      <c r="F496" s="70"/>
      <c r="G496" s="24"/>
      <c r="H496" s="24"/>
      <c r="I496" s="24"/>
      <c r="J496" s="188"/>
      <c r="K496" s="183"/>
      <c r="L496" s="183"/>
      <c r="M496" s="183"/>
      <c r="N496" s="183"/>
      <c r="O496" s="24"/>
      <c r="P496" s="70"/>
    </row>
    <row r="497" spans="3:16" x14ac:dyDescent="0.25">
      <c r="C497" s="24"/>
      <c r="D497" s="24"/>
      <c r="E497" s="24"/>
      <c r="F497" s="70"/>
      <c r="G497" s="24"/>
      <c r="H497" s="24"/>
      <c r="I497" s="24"/>
      <c r="J497" s="188"/>
      <c r="K497" s="183"/>
      <c r="L497" s="183"/>
      <c r="M497" s="183"/>
      <c r="N497" s="183"/>
      <c r="O497" s="24"/>
      <c r="P497" s="70"/>
    </row>
    <row r="498" spans="3:16" x14ac:dyDescent="0.25">
      <c r="C498" s="24"/>
      <c r="D498" s="24"/>
      <c r="E498" s="24"/>
      <c r="F498" s="70"/>
      <c r="G498" s="24"/>
      <c r="H498" s="24"/>
      <c r="I498" s="24"/>
      <c r="J498" s="188"/>
      <c r="K498" s="183"/>
      <c r="L498" s="183"/>
      <c r="M498" s="183"/>
      <c r="N498" s="183"/>
      <c r="O498" s="24"/>
      <c r="P498" s="70"/>
    </row>
    <row r="499" spans="3:16" x14ac:dyDescent="0.25">
      <c r="C499" s="24"/>
      <c r="D499" s="24"/>
      <c r="E499" s="24"/>
      <c r="F499" s="70"/>
      <c r="G499" s="24"/>
      <c r="H499" s="24"/>
      <c r="I499" s="24"/>
      <c r="J499" s="188"/>
      <c r="K499" s="183"/>
      <c r="L499" s="183"/>
      <c r="M499" s="183"/>
      <c r="N499" s="183"/>
      <c r="O499" s="24"/>
      <c r="P499" s="70"/>
    </row>
    <row r="500" spans="3:16" x14ac:dyDescent="0.25">
      <c r="C500" s="24"/>
      <c r="D500" s="24"/>
      <c r="E500" s="24"/>
      <c r="F500" s="70"/>
      <c r="G500" s="24"/>
      <c r="H500" s="24"/>
      <c r="I500" s="24"/>
      <c r="J500" s="188"/>
      <c r="K500" s="183"/>
      <c r="L500" s="183"/>
      <c r="M500" s="183"/>
      <c r="N500" s="183"/>
      <c r="O500" s="24"/>
      <c r="P500" s="70"/>
    </row>
    <row r="501" spans="3:16" x14ac:dyDescent="0.25">
      <c r="C501" s="24"/>
      <c r="D501" s="24"/>
      <c r="E501" s="24"/>
      <c r="F501" s="70"/>
      <c r="G501" s="24"/>
      <c r="H501" s="24"/>
      <c r="I501" s="24"/>
      <c r="J501" s="188"/>
      <c r="K501" s="183"/>
      <c r="L501" s="183"/>
      <c r="M501" s="183"/>
      <c r="N501" s="183"/>
      <c r="O501" s="24"/>
      <c r="P501" s="70"/>
    </row>
    <row r="502" spans="3:16" x14ac:dyDescent="0.25">
      <c r="C502" s="24"/>
      <c r="D502" s="24"/>
      <c r="E502" s="24"/>
      <c r="F502" s="70"/>
      <c r="G502" s="24"/>
      <c r="H502" s="24"/>
      <c r="I502" s="24"/>
      <c r="J502" s="188"/>
      <c r="K502" s="183"/>
      <c r="L502" s="183"/>
      <c r="M502" s="183"/>
      <c r="N502" s="183"/>
      <c r="O502" s="24"/>
      <c r="P502" s="70"/>
    </row>
    <row r="503" spans="3:16" x14ac:dyDescent="0.25">
      <c r="C503" s="24"/>
      <c r="D503" s="24"/>
      <c r="E503" s="24"/>
      <c r="F503" s="70"/>
      <c r="G503" s="24"/>
      <c r="H503" s="24"/>
      <c r="I503" s="24"/>
      <c r="J503" s="188"/>
      <c r="K503" s="183"/>
      <c r="L503" s="183"/>
      <c r="M503" s="183"/>
      <c r="N503" s="183"/>
      <c r="O503" s="24"/>
      <c r="P503" s="70"/>
    </row>
    <row r="504" spans="3:16" x14ac:dyDescent="0.25">
      <c r="C504" s="24"/>
      <c r="D504" s="24"/>
      <c r="E504" s="24"/>
      <c r="F504" s="70"/>
      <c r="G504" s="24"/>
      <c r="H504" s="24"/>
      <c r="I504" s="24"/>
      <c r="J504" s="188"/>
      <c r="K504" s="183"/>
      <c r="L504" s="183"/>
      <c r="M504" s="183"/>
      <c r="N504" s="183"/>
      <c r="O504" s="24"/>
      <c r="P504" s="70"/>
    </row>
    <row r="505" spans="3:16" x14ac:dyDescent="0.25">
      <c r="C505" s="24"/>
      <c r="D505" s="24"/>
      <c r="E505" s="24"/>
      <c r="F505" s="70"/>
      <c r="G505" s="24"/>
      <c r="H505" s="24"/>
      <c r="I505" s="24"/>
      <c r="J505" s="188"/>
      <c r="K505" s="183"/>
      <c r="L505" s="183"/>
      <c r="M505" s="183"/>
      <c r="N505" s="183"/>
      <c r="O505" s="24"/>
      <c r="P505" s="70"/>
    </row>
    <row r="506" spans="3:16" x14ac:dyDescent="0.25">
      <c r="C506" s="24"/>
      <c r="D506" s="24"/>
      <c r="E506" s="24"/>
      <c r="F506" s="70"/>
      <c r="G506" s="24"/>
      <c r="H506" s="24"/>
      <c r="I506" s="24"/>
      <c r="J506" s="188"/>
      <c r="K506" s="183"/>
      <c r="L506" s="183"/>
      <c r="M506" s="183"/>
      <c r="N506" s="183"/>
      <c r="O506" s="24"/>
      <c r="P506" s="70"/>
    </row>
    <row r="507" spans="3:16" x14ac:dyDescent="0.25">
      <c r="C507" s="24"/>
      <c r="D507" s="24"/>
      <c r="E507" s="24"/>
      <c r="F507" s="70"/>
      <c r="G507" s="24"/>
      <c r="H507" s="24"/>
      <c r="I507" s="24"/>
      <c r="J507" s="188"/>
      <c r="K507" s="183"/>
      <c r="L507" s="183"/>
      <c r="M507" s="183"/>
      <c r="N507" s="183"/>
      <c r="O507" s="24"/>
      <c r="P507" s="70"/>
    </row>
    <row r="508" spans="3:16" x14ac:dyDescent="0.25">
      <c r="C508" s="24"/>
      <c r="D508" s="24"/>
      <c r="E508" s="24"/>
      <c r="F508" s="70"/>
      <c r="G508" s="24"/>
      <c r="H508" s="24"/>
      <c r="I508" s="24"/>
      <c r="J508" s="188"/>
      <c r="K508" s="183"/>
      <c r="L508" s="183"/>
      <c r="M508" s="183"/>
      <c r="N508" s="183"/>
      <c r="O508" s="24"/>
      <c r="P508" s="70"/>
    </row>
    <row r="509" spans="3:16" x14ac:dyDescent="0.25">
      <c r="C509" s="24"/>
      <c r="D509" s="24"/>
      <c r="E509" s="24"/>
      <c r="F509" s="70"/>
      <c r="G509" s="24"/>
      <c r="H509" s="24"/>
      <c r="I509" s="24"/>
      <c r="J509" s="188"/>
      <c r="K509" s="183"/>
      <c r="L509" s="183"/>
      <c r="M509" s="183"/>
      <c r="N509" s="183"/>
      <c r="O509" s="24"/>
      <c r="P509" s="70"/>
    </row>
    <row r="510" spans="3:16" x14ac:dyDescent="0.25">
      <c r="C510" s="24"/>
      <c r="D510" s="24"/>
      <c r="E510" s="24"/>
      <c r="F510" s="70"/>
      <c r="G510" s="24"/>
      <c r="H510" s="24"/>
      <c r="I510" s="24"/>
      <c r="J510" s="188"/>
      <c r="K510" s="183"/>
      <c r="L510" s="183"/>
      <c r="M510" s="183"/>
      <c r="N510" s="183"/>
      <c r="O510" s="24"/>
      <c r="P510" s="70"/>
    </row>
    <row r="511" spans="3:16" x14ac:dyDescent="0.25">
      <c r="C511" s="24"/>
      <c r="D511" s="24"/>
      <c r="E511" s="24"/>
      <c r="F511" s="70"/>
      <c r="G511" s="24"/>
      <c r="H511" s="24"/>
      <c r="I511" s="24"/>
      <c r="J511" s="188"/>
      <c r="K511" s="183"/>
      <c r="L511" s="183"/>
      <c r="M511" s="183"/>
      <c r="N511" s="183"/>
      <c r="O511" s="24"/>
      <c r="P511" s="70"/>
    </row>
    <row r="512" spans="3:16" x14ac:dyDescent="0.25">
      <c r="C512" s="24"/>
      <c r="D512" s="24"/>
      <c r="E512" s="24"/>
      <c r="F512" s="70"/>
      <c r="G512" s="24"/>
      <c r="H512" s="24"/>
      <c r="I512" s="24"/>
      <c r="J512" s="188"/>
      <c r="K512" s="183"/>
      <c r="L512" s="183"/>
      <c r="M512" s="183"/>
      <c r="N512" s="183"/>
      <c r="O512" s="24"/>
      <c r="P512" s="70"/>
    </row>
    <row r="513" spans="3:16" x14ac:dyDescent="0.25">
      <c r="C513" s="24"/>
      <c r="D513" s="24"/>
      <c r="E513" s="24"/>
      <c r="F513" s="70"/>
      <c r="G513" s="24"/>
      <c r="H513" s="24"/>
      <c r="I513" s="24"/>
      <c r="J513" s="188"/>
      <c r="K513" s="183"/>
      <c r="L513" s="183"/>
      <c r="M513" s="183"/>
      <c r="N513" s="183"/>
      <c r="O513" s="24"/>
      <c r="P513" s="70"/>
    </row>
    <row r="514" spans="3:16" x14ac:dyDescent="0.25">
      <c r="C514" s="24"/>
      <c r="D514" s="24"/>
      <c r="E514" s="24"/>
      <c r="F514" s="70"/>
      <c r="G514" s="24"/>
      <c r="H514" s="24"/>
      <c r="I514" s="24"/>
      <c r="J514" s="188"/>
      <c r="K514" s="183"/>
      <c r="L514" s="183"/>
      <c r="M514" s="183"/>
      <c r="N514" s="183"/>
      <c r="O514" s="24"/>
      <c r="P514" s="70"/>
    </row>
    <row r="515" spans="3:16" x14ac:dyDescent="0.25">
      <c r="C515" s="24"/>
      <c r="D515" s="24"/>
      <c r="E515" s="24"/>
      <c r="F515" s="70"/>
      <c r="G515" s="24"/>
      <c r="H515" s="24"/>
      <c r="I515" s="24"/>
      <c r="J515" s="188"/>
      <c r="K515" s="183"/>
      <c r="L515" s="183"/>
      <c r="M515" s="183"/>
      <c r="N515" s="183"/>
      <c r="O515" s="24"/>
      <c r="P515" s="70"/>
    </row>
    <row r="516" spans="3:16" x14ac:dyDescent="0.25">
      <c r="C516" s="24"/>
      <c r="D516" s="24"/>
      <c r="E516" s="24"/>
      <c r="F516" s="70"/>
      <c r="G516" s="24"/>
      <c r="H516" s="24"/>
      <c r="I516" s="24"/>
      <c r="J516" s="188"/>
      <c r="K516" s="183"/>
      <c r="L516" s="183"/>
      <c r="M516" s="183"/>
      <c r="N516" s="183"/>
      <c r="O516" s="24"/>
      <c r="P516" s="70"/>
    </row>
    <row r="517" spans="3:16" x14ac:dyDescent="0.25">
      <c r="C517" s="24"/>
      <c r="D517" s="24"/>
      <c r="E517" s="24"/>
      <c r="F517" s="70"/>
      <c r="G517" s="24"/>
      <c r="H517" s="24"/>
      <c r="I517" s="24"/>
      <c r="J517" s="188"/>
      <c r="K517" s="183"/>
      <c r="L517" s="183"/>
      <c r="M517" s="183"/>
      <c r="N517" s="183"/>
      <c r="O517" s="24"/>
      <c r="P517" s="70"/>
    </row>
    <row r="518" spans="3:16" x14ac:dyDescent="0.25">
      <c r="C518" s="24"/>
      <c r="D518" s="24"/>
      <c r="E518" s="24"/>
      <c r="F518" s="70"/>
      <c r="G518" s="24"/>
      <c r="H518" s="24"/>
      <c r="I518" s="24"/>
      <c r="J518" s="188"/>
      <c r="K518" s="183"/>
      <c r="L518" s="183"/>
      <c r="M518" s="183"/>
      <c r="N518" s="183"/>
      <c r="O518" s="24"/>
      <c r="P518" s="70"/>
    </row>
    <row r="519" spans="3:16" x14ac:dyDescent="0.25">
      <c r="C519" s="24"/>
      <c r="D519" s="24"/>
      <c r="E519" s="24"/>
      <c r="F519" s="70"/>
      <c r="G519" s="24"/>
      <c r="H519" s="24"/>
      <c r="I519" s="24"/>
      <c r="J519" s="188"/>
      <c r="K519" s="183"/>
      <c r="L519" s="183"/>
      <c r="M519" s="183"/>
      <c r="N519" s="183"/>
      <c r="O519" s="24"/>
      <c r="P519" s="70"/>
    </row>
    <row r="520" spans="3:16" x14ac:dyDescent="0.25">
      <c r="C520" s="24"/>
      <c r="D520" s="24"/>
      <c r="E520" s="24"/>
      <c r="F520" s="70"/>
      <c r="G520" s="24"/>
      <c r="H520" s="24"/>
      <c r="I520" s="24"/>
      <c r="J520" s="188"/>
      <c r="K520" s="183"/>
      <c r="L520" s="183"/>
      <c r="M520" s="183"/>
      <c r="N520" s="183"/>
      <c r="O520" s="24"/>
      <c r="P520" s="70"/>
    </row>
    <row r="521" spans="3:16" x14ac:dyDescent="0.25">
      <c r="C521" s="24"/>
      <c r="D521" s="24"/>
      <c r="E521" s="24"/>
      <c r="F521" s="70"/>
      <c r="G521" s="24"/>
      <c r="H521" s="24"/>
      <c r="I521" s="24"/>
      <c r="J521" s="188"/>
      <c r="K521" s="183"/>
      <c r="L521" s="183"/>
      <c r="M521" s="183"/>
      <c r="N521" s="183"/>
      <c r="O521" s="24"/>
      <c r="P521" s="70"/>
    </row>
    <row r="522" spans="3:16" x14ac:dyDescent="0.25">
      <c r="C522" s="24"/>
      <c r="D522" s="24"/>
      <c r="E522" s="24"/>
      <c r="F522" s="70"/>
      <c r="G522" s="24"/>
      <c r="H522" s="24"/>
      <c r="I522" s="24"/>
      <c r="J522" s="188"/>
      <c r="K522" s="183"/>
      <c r="L522" s="183"/>
      <c r="M522" s="183"/>
      <c r="N522" s="183"/>
      <c r="O522" s="24"/>
      <c r="P522" s="70"/>
    </row>
    <row r="523" spans="3:16" x14ac:dyDescent="0.25">
      <c r="C523" s="24"/>
      <c r="D523" s="24"/>
      <c r="E523" s="24"/>
      <c r="F523" s="70"/>
      <c r="G523" s="24"/>
      <c r="H523" s="24"/>
      <c r="I523" s="24"/>
      <c r="J523" s="188"/>
      <c r="K523" s="183"/>
      <c r="L523" s="183"/>
      <c r="M523" s="183"/>
      <c r="N523" s="183"/>
      <c r="O523" s="24"/>
      <c r="P523" s="70"/>
    </row>
    <row r="524" spans="3:16" x14ac:dyDescent="0.25">
      <c r="C524" s="24"/>
      <c r="D524" s="24"/>
      <c r="E524" s="24"/>
      <c r="F524" s="70"/>
      <c r="G524" s="24"/>
      <c r="H524" s="24"/>
      <c r="I524" s="24"/>
      <c r="J524" s="188"/>
      <c r="K524" s="183"/>
      <c r="L524" s="183"/>
      <c r="M524" s="183"/>
      <c r="N524" s="183"/>
      <c r="O524" s="24"/>
      <c r="P524" s="70"/>
    </row>
    <row r="525" spans="3:16" x14ac:dyDescent="0.25">
      <c r="C525" s="24"/>
      <c r="D525" s="24"/>
      <c r="E525" s="24"/>
      <c r="F525" s="70"/>
      <c r="G525" s="24"/>
      <c r="H525" s="24"/>
      <c r="I525" s="24"/>
      <c r="J525" s="188"/>
      <c r="K525" s="183"/>
      <c r="L525" s="183"/>
      <c r="M525" s="183"/>
      <c r="N525" s="183"/>
      <c r="O525" s="24"/>
      <c r="P525" s="70"/>
    </row>
    <row r="526" spans="3:16" x14ac:dyDescent="0.25">
      <c r="C526" s="24"/>
      <c r="D526" s="24"/>
      <c r="E526" s="24"/>
      <c r="F526" s="70"/>
      <c r="G526" s="24"/>
      <c r="H526" s="24"/>
      <c r="I526" s="24"/>
      <c r="J526" s="188"/>
      <c r="K526" s="183"/>
      <c r="L526" s="183"/>
      <c r="M526" s="183"/>
      <c r="N526" s="183"/>
      <c r="O526" s="24"/>
      <c r="P526" s="70"/>
    </row>
    <row r="527" spans="3:16" x14ac:dyDescent="0.25">
      <c r="C527" s="24"/>
      <c r="D527" s="24"/>
      <c r="E527" s="24"/>
      <c r="F527" s="70"/>
      <c r="G527" s="24"/>
      <c r="H527" s="24"/>
      <c r="I527" s="24"/>
      <c r="J527" s="188"/>
      <c r="K527" s="183"/>
      <c r="L527" s="183"/>
      <c r="M527" s="183"/>
      <c r="N527" s="183"/>
      <c r="O527" s="24"/>
      <c r="P527" s="70"/>
    </row>
    <row r="528" spans="3:16" x14ac:dyDescent="0.25">
      <c r="C528" s="24"/>
      <c r="D528" s="24"/>
      <c r="E528" s="24"/>
      <c r="F528" s="70"/>
      <c r="G528" s="24"/>
      <c r="H528" s="24"/>
      <c r="I528" s="24"/>
      <c r="J528" s="188"/>
      <c r="K528" s="183"/>
      <c r="L528" s="183"/>
      <c r="M528" s="183"/>
      <c r="N528" s="183"/>
      <c r="O528" s="24"/>
      <c r="P528" s="70"/>
    </row>
    <row r="529" spans="3:16" x14ac:dyDescent="0.25">
      <c r="C529" s="24"/>
      <c r="D529" s="24"/>
      <c r="E529" s="24"/>
      <c r="F529" s="70"/>
      <c r="G529" s="24"/>
      <c r="H529" s="24"/>
      <c r="I529" s="24"/>
      <c r="J529" s="188"/>
      <c r="K529" s="183"/>
      <c r="L529" s="183"/>
      <c r="M529" s="183"/>
      <c r="N529" s="183"/>
      <c r="O529" s="24"/>
      <c r="P529" s="70"/>
    </row>
    <row r="530" spans="3:16" x14ac:dyDescent="0.25">
      <c r="C530" s="24"/>
      <c r="D530" s="24"/>
      <c r="E530" s="24"/>
      <c r="F530" s="70"/>
      <c r="G530" s="24"/>
      <c r="H530" s="24"/>
      <c r="I530" s="24"/>
      <c r="J530" s="188"/>
      <c r="K530" s="183"/>
      <c r="L530" s="183"/>
      <c r="M530" s="183"/>
      <c r="N530" s="183"/>
      <c r="O530" s="24"/>
      <c r="P530" s="70"/>
    </row>
    <row r="531" spans="3:16" x14ac:dyDescent="0.25">
      <c r="C531" s="24"/>
      <c r="D531" s="24"/>
      <c r="E531" s="24"/>
      <c r="F531" s="70"/>
      <c r="G531" s="24"/>
      <c r="H531" s="24"/>
      <c r="I531" s="24"/>
      <c r="J531" s="188"/>
      <c r="K531" s="183"/>
      <c r="L531" s="183"/>
      <c r="M531" s="183"/>
      <c r="N531" s="183"/>
      <c r="O531" s="24"/>
      <c r="P531" s="70"/>
    </row>
    <row r="532" spans="3:16" x14ac:dyDescent="0.25">
      <c r="C532" s="24"/>
      <c r="D532" s="24"/>
      <c r="E532" s="24"/>
      <c r="F532" s="70"/>
      <c r="G532" s="24"/>
      <c r="H532" s="24"/>
      <c r="I532" s="24"/>
      <c r="J532" s="188"/>
      <c r="K532" s="183"/>
      <c r="L532" s="183"/>
      <c r="M532" s="183"/>
      <c r="N532" s="183"/>
      <c r="O532" s="24"/>
      <c r="P532" s="70"/>
    </row>
    <row r="533" spans="3:16" x14ac:dyDescent="0.25">
      <c r="C533" s="24"/>
      <c r="D533" s="24"/>
      <c r="E533" s="24"/>
      <c r="F533" s="70"/>
      <c r="G533" s="24"/>
      <c r="H533" s="24"/>
      <c r="I533" s="24"/>
      <c r="J533" s="188"/>
      <c r="K533" s="183"/>
      <c r="L533" s="183"/>
      <c r="M533" s="183"/>
      <c r="N533" s="183"/>
      <c r="O533" s="24"/>
      <c r="P533" s="70"/>
    </row>
    <row r="534" spans="3:16" x14ac:dyDescent="0.25">
      <c r="C534" s="24"/>
      <c r="D534" s="24"/>
      <c r="E534" s="24"/>
      <c r="F534" s="70"/>
      <c r="G534" s="24"/>
      <c r="H534" s="24"/>
      <c r="I534" s="24"/>
      <c r="J534" s="188"/>
      <c r="K534" s="183"/>
      <c r="L534" s="183"/>
      <c r="M534" s="183"/>
      <c r="N534" s="183"/>
      <c r="O534" s="24"/>
      <c r="P534" s="70"/>
    </row>
    <row r="535" spans="3:16" x14ac:dyDescent="0.25">
      <c r="C535" s="24"/>
      <c r="D535" s="24"/>
      <c r="E535" s="24"/>
      <c r="F535" s="70"/>
      <c r="G535" s="24"/>
      <c r="H535" s="24"/>
      <c r="I535" s="24"/>
      <c r="J535" s="188"/>
      <c r="K535" s="183"/>
      <c r="L535" s="183"/>
      <c r="M535" s="183"/>
      <c r="N535" s="183"/>
      <c r="O535" s="24"/>
      <c r="P535" s="70"/>
    </row>
    <row r="536" spans="3:16" x14ac:dyDescent="0.25">
      <c r="C536" s="24"/>
      <c r="D536" s="24"/>
      <c r="E536" s="24"/>
      <c r="F536" s="70"/>
      <c r="G536" s="24"/>
      <c r="H536" s="24"/>
      <c r="I536" s="24"/>
      <c r="J536" s="188"/>
      <c r="K536" s="183"/>
      <c r="L536" s="183"/>
      <c r="M536" s="183"/>
      <c r="N536" s="183"/>
      <c r="O536" s="24"/>
      <c r="P536" s="70"/>
    </row>
    <row r="537" spans="3:16" x14ac:dyDescent="0.25">
      <c r="C537" s="24"/>
      <c r="D537" s="24"/>
      <c r="E537" s="24"/>
      <c r="F537" s="70"/>
      <c r="G537" s="24"/>
      <c r="H537" s="24"/>
      <c r="I537" s="24"/>
      <c r="J537" s="188"/>
      <c r="K537" s="183"/>
      <c r="L537" s="183"/>
      <c r="M537" s="183"/>
      <c r="N537" s="183"/>
      <c r="O537" s="24"/>
      <c r="P537" s="70"/>
    </row>
    <row r="538" spans="3:16" x14ac:dyDescent="0.25">
      <c r="C538" s="24"/>
      <c r="D538" s="24"/>
      <c r="E538" s="24"/>
      <c r="F538" s="70"/>
      <c r="G538" s="24"/>
      <c r="H538" s="24"/>
      <c r="I538" s="24"/>
      <c r="J538" s="188"/>
      <c r="K538" s="183"/>
      <c r="L538" s="183"/>
      <c r="M538" s="183"/>
      <c r="N538" s="183"/>
      <c r="O538" s="24"/>
      <c r="P538" s="70"/>
    </row>
    <row r="539" spans="3:16" x14ac:dyDescent="0.25">
      <c r="C539" s="24"/>
      <c r="D539" s="24"/>
      <c r="E539" s="24"/>
      <c r="F539" s="70"/>
      <c r="G539" s="24"/>
      <c r="H539" s="24"/>
      <c r="I539" s="24"/>
      <c r="J539" s="188"/>
      <c r="K539" s="183"/>
      <c r="L539" s="183"/>
      <c r="M539" s="183"/>
      <c r="N539" s="183"/>
      <c r="O539" s="24"/>
      <c r="P539" s="70"/>
    </row>
    <row r="540" spans="3:16" x14ac:dyDescent="0.25">
      <c r="C540" s="24"/>
      <c r="D540" s="24"/>
      <c r="E540" s="24"/>
      <c r="F540" s="70"/>
      <c r="G540" s="24"/>
      <c r="H540" s="24"/>
      <c r="I540" s="24"/>
      <c r="J540" s="188"/>
      <c r="K540" s="183"/>
      <c r="L540" s="183"/>
      <c r="M540" s="183"/>
      <c r="N540" s="183"/>
      <c r="O540" s="24"/>
      <c r="P540" s="70"/>
    </row>
    <row r="541" spans="3:16" x14ac:dyDescent="0.25">
      <c r="C541" s="24"/>
      <c r="D541" s="24"/>
      <c r="E541" s="24"/>
      <c r="F541" s="70"/>
      <c r="G541" s="24"/>
      <c r="H541" s="24"/>
      <c r="I541" s="24"/>
      <c r="J541" s="188"/>
      <c r="K541" s="183"/>
      <c r="L541" s="183"/>
      <c r="M541" s="183"/>
      <c r="N541" s="183"/>
      <c r="O541" s="24"/>
      <c r="P541" s="70"/>
    </row>
    <row r="542" spans="3:16" x14ac:dyDescent="0.25">
      <c r="C542" s="24"/>
      <c r="D542" s="24"/>
      <c r="E542" s="24"/>
      <c r="F542" s="70"/>
      <c r="G542" s="24"/>
      <c r="H542" s="24"/>
      <c r="I542" s="24"/>
      <c r="J542" s="188"/>
      <c r="K542" s="183"/>
      <c r="L542" s="183"/>
      <c r="M542" s="183"/>
      <c r="N542" s="183"/>
      <c r="O542" s="24"/>
      <c r="P542" s="70"/>
    </row>
    <row r="543" spans="3:16" x14ac:dyDescent="0.25">
      <c r="C543" s="24"/>
      <c r="D543" s="24"/>
      <c r="E543" s="24"/>
      <c r="F543" s="70"/>
      <c r="G543" s="24"/>
      <c r="H543" s="24"/>
      <c r="I543" s="24"/>
      <c r="J543" s="188"/>
      <c r="K543" s="183"/>
      <c r="L543" s="183"/>
      <c r="M543" s="183"/>
      <c r="N543" s="183"/>
      <c r="O543" s="24"/>
      <c r="P543" s="70"/>
    </row>
    <row r="544" spans="3:16" x14ac:dyDescent="0.25">
      <c r="C544" s="24"/>
      <c r="D544" s="24"/>
      <c r="E544" s="24"/>
      <c r="F544" s="70"/>
      <c r="G544" s="24"/>
      <c r="H544" s="24"/>
      <c r="I544" s="24"/>
      <c r="J544" s="188"/>
      <c r="K544" s="183"/>
      <c r="L544" s="183"/>
      <c r="M544" s="183"/>
      <c r="N544" s="183"/>
      <c r="O544" s="24"/>
      <c r="P544" s="70"/>
    </row>
    <row r="545" spans="3:16" x14ac:dyDescent="0.25">
      <c r="C545" s="24"/>
      <c r="D545" s="24"/>
      <c r="E545" s="24"/>
      <c r="F545" s="70"/>
      <c r="G545" s="24"/>
      <c r="H545" s="24"/>
      <c r="I545" s="24"/>
      <c r="J545" s="188"/>
      <c r="K545" s="183"/>
      <c r="L545" s="183"/>
      <c r="M545" s="183"/>
      <c r="N545" s="183"/>
      <c r="O545" s="24"/>
      <c r="P545" s="70"/>
    </row>
    <row r="546" spans="3:16" x14ac:dyDescent="0.25">
      <c r="C546" s="24"/>
      <c r="D546" s="24"/>
      <c r="E546" s="24"/>
      <c r="F546" s="70"/>
      <c r="G546" s="24"/>
      <c r="H546" s="24"/>
      <c r="I546" s="24"/>
      <c r="J546" s="188"/>
      <c r="K546" s="183"/>
      <c r="L546" s="183"/>
      <c r="M546" s="183"/>
      <c r="N546" s="183"/>
      <c r="O546" s="24"/>
      <c r="P546" s="70"/>
    </row>
    <row r="547" spans="3:16" x14ac:dyDescent="0.25">
      <c r="C547" s="24"/>
      <c r="D547" s="24"/>
      <c r="E547" s="24"/>
      <c r="F547" s="70"/>
      <c r="G547" s="24"/>
      <c r="H547" s="24"/>
      <c r="I547" s="24"/>
      <c r="J547" s="188"/>
      <c r="K547" s="183"/>
      <c r="L547" s="183"/>
      <c r="M547" s="183"/>
      <c r="N547" s="183"/>
      <c r="O547" s="24"/>
      <c r="P547" s="70"/>
    </row>
    <row r="548" spans="3:16" x14ac:dyDescent="0.25">
      <c r="C548" s="24"/>
      <c r="D548" s="24"/>
      <c r="E548" s="24"/>
      <c r="F548" s="70"/>
      <c r="G548" s="24"/>
      <c r="H548" s="24"/>
      <c r="I548" s="24"/>
      <c r="J548" s="188"/>
      <c r="K548" s="183"/>
      <c r="L548" s="183"/>
      <c r="M548" s="183"/>
      <c r="N548" s="183"/>
      <c r="O548" s="24"/>
      <c r="P548" s="70"/>
    </row>
    <row r="549" spans="3:16" x14ac:dyDescent="0.25">
      <c r="C549" s="24"/>
      <c r="D549" s="24"/>
      <c r="E549" s="24"/>
      <c r="F549" s="70"/>
      <c r="G549" s="24"/>
      <c r="H549" s="24"/>
      <c r="I549" s="24"/>
      <c r="J549" s="188"/>
      <c r="K549" s="183"/>
      <c r="L549" s="183"/>
      <c r="M549" s="183"/>
      <c r="N549" s="183"/>
      <c r="O549" s="24"/>
      <c r="P549" s="70"/>
    </row>
    <row r="550" spans="3:16" x14ac:dyDescent="0.25">
      <c r="C550" s="24"/>
      <c r="D550" s="24"/>
      <c r="E550" s="24"/>
      <c r="F550" s="70"/>
      <c r="G550" s="24"/>
      <c r="H550" s="24"/>
      <c r="I550" s="24"/>
      <c r="J550" s="188"/>
      <c r="K550" s="183"/>
      <c r="L550" s="183"/>
      <c r="M550" s="183"/>
      <c r="N550" s="183"/>
      <c r="O550" s="24"/>
      <c r="P550" s="70"/>
    </row>
    <row r="551" spans="3:16" x14ac:dyDescent="0.25">
      <c r="C551" s="24"/>
      <c r="D551" s="24"/>
      <c r="E551" s="24"/>
      <c r="F551" s="70"/>
      <c r="G551" s="24"/>
      <c r="H551" s="24"/>
      <c r="I551" s="24"/>
      <c r="J551" s="188"/>
      <c r="K551" s="183"/>
      <c r="L551" s="183"/>
      <c r="M551" s="183"/>
      <c r="N551" s="183"/>
      <c r="O551" s="24"/>
      <c r="P551" s="70"/>
    </row>
    <row r="552" spans="3:16" x14ac:dyDescent="0.25">
      <c r="C552" s="24"/>
      <c r="D552" s="24"/>
      <c r="E552" s="24"/>
      <c r="F552" s="70"/>
      <c r="G552" s="24"/>
      <c r="H552" s="24"/>
      <c r="I552" s="24"/>
      <c r="J552" s="188"/>
      <c r="K552" s="183"/>
      <c r="L552" s="183"/>
      <c r="M552" s="183"/>
      <c r="N552" s="183"/>
      <c r="O552" s="24"/>
      <c r="P552" s="70"/>
    </row>
    <row r="553" spans="3:16" x14ac:dyDescent="0.25">
      <c r="C553" s="24"/>
      <c r="D553" s="24"/>
      <c r="E553" s="24"/>
      <c r="F553" s="70"/>
      <c r="G553" s="24"/>
      <c r="H553" s="24"/>
      <c r="I553" s="24"/>
      <c r="J553" s="188"/>
      <c r="K553" s="183"/>
      <c r="L553" s="183"/>
      <c r="M553" s="183"/>
      <c r="N553" s="183"/>
      <c r="O553" s="24"/>
      <c r="P553" s="70"/>
    </row>
    <row r="554" spans="3:16" x14ac:dyDescent="0.25">
      <c r="C554" s="24"/>
      <c r="D554" s="24"/>
      <c r="E554" s="24"/>
      <c r="F554" s="70"/>
      <c r="G554" s="24"/>
      <c r="H554" s="24"/>
      <c r="I554" s="24"/>
      <c r="J554" s="188"/>
      <c r="K554" s="183"/>
      <c r="L554" s="183"/>
      <c r="M554" s="183"/>
      <c r="N554" s="183"/>
      <c r="O554" s="24"/>
      <c r="P554" s="70"/>
    </row>
    <row r="555" spans="3:16" x14ac:dyDescent="0.25">
      <c r="C555" s="24"/>
      <c r="D555" s="24"/>
      <c r="E555" s="24"/>
      <c r="F555" s="70"/>
      <c r="G555" s="24"/>
      <c r="H555" s="24"/>
      <c r="I555" s="24"/>
      <c r="J555" s="188"/>
      <c r="K555" s="183"/>
      <c r="L555" s="183"/>
      <c r="M555" s="183"/>
      <c r="N555" s="183"/>
      <c r="O555" s="24"/>
      <c r="P555" s="70"/>
    </row>
    <row r="556" spans="3:16" x14ac:dyDescent="0.25">
      <c r="C556" s="24"/>
      <c r="D556" s="24"/>
      <c r="E556" s="24"/>
      <c r="F556" s="70"/>
      <c r="G556" s="24"/>
      <c r="H556" s="24"/>
      <c r="I556" s="24"/>
      <c r="J556" s="188"/>
      <c r="K556" s="183"/>
      <c r="L556" s="183"/>
      <c r="M556" s="183"/>
      <c r="N556" s="183"/>
      <c r="O556" s="24"/>
      <c r="P556" s="70"/>
    </row>
    <row r="557" spans="3:16" x14ac:dyDescent="0.25">
      <c r="C557" s="24"/>
      <c r="D557" s="24"/>
      <c r="E557" s="24"/>
      <c r="F557" s="70"/>
      <c r="G557" s="24"/>
      <c r="H557" s="24"/>
      <c r="I557" s="24"/>
      <c r="J557" s="188"/>
      <c r="K557" s="183"/>
      <c r="L557" s="183"/>
      <c r="M557" s="183"/>
      <c r="N557" s="183"/>
      <c r="O557" s="24"/>
      <c r="P557" s="70"/>
    </row>
    <row r="558" spans="3:16" x14ac:dyDescent="0.25">
      <c r="C558" s="24"/>
      <c r="D558" s="24"/>
      <c r="E558" s="24"/>
      <c r="F558" s="70"/>
      <c r="G558" s="24"/>
      <c r="H558" s="24"/>
      <c r="I558" s="24"/>
      <c r="J558" s="188"/>
      <c r="K558" s="183"/>
      <c r="L558" s="183"/>
      <c r="M558" s="183"/>
      <c r="N558" s="183"/>
      <c r="O558" s="24"/>
      <c r="P558" s="70"/>
    </row>
    <row r="559" spans="3:16" x14ac:dyDescent="0.25">
      <c r="C559" s="24"/>
      <c r="D559" s="24"/>
      <c r="E559" s="24"/>
      <c r="F559" s="70"/>
      <c r="G559" s="24"/>
      <c r="H559" s="24"/>
      <c r="I559" s="24"/>
      <c r="J559" s="188"/>
      <c r="K559" s="183"/>
      <c r="L559" s="183"/>
      <c r="M559" s="183"/>
      <c r="N559" s="183"/>
      <c r="O559" s="24"/>
      <c r="P559" s="70"/>
    </row>
    <row r="560" spans="3:16" x14ac:dyDescent="0.25">
      <c r="C560" s="24"/>
      <c r="D560" s="24"/>
      <c r="E560" s="24"/>
      <c r="F560" s="70"/>
      <c r="G560" s="24"/>
      <c r="H560" s="24"/>
      <c r="I560" s="24"/>
      <c r="J560" s="188"/>
      <c r="K560" s="183"/>
      <c r="L560" s="183"/>
      <c r="M560" s="183"/>
      <c r="N560" s="183"/>
      <c r="O560" s="24"/>
      <c r="P560" s="70"/>
    </row>
    <row r="561" spans="3:16" x14ac:dyDescent="0.25">
      <c r="C561" s="24"/>
      <c r="D561" s="24"/>
      <c r="E561" s="24"/>
      <c r="F561" s="70"/>
      <c r="G561" s="24"/>
      <c r="H561" s="24"/>
      <c r="I561" s="24"/>
      <c r="J561" s="188"/>
      <c r="K561" s="183"/>
      <c r="L561" s="183"/>
      <c r="M561" s="183"/>
      <c r="N561" s="183"/>
      <c r="O561" s="24"/>
      <c r="P561" s="70"/>
    </row>
    <row r="562" spans="3:16" x14ac:dyDescent="0.25">
      <c r="C562" s="24"/>
      <c r="D562" s="24"/>
      <c r="E562" s="24"/>
      <c r="F562" s="70"/>
      <c r="G562" s="24"/>
      <c r="H562" s="24"/>
      <c r="I562" s="24"/>
      <c r="J562" s="188"/>
      <c r="K562" s="183"/>
      <c r="L562" s="183"/>
      <c r="M562" s="183"/>
      <c r="N562" s="183"/>
      <c r="O562" s="24"/>
      <c r="P562" s="70"/>
    </row>
    <row r="563" spans="3:16" x14ac:dyDescent="0.25">
      <c r="C563" s="24"/>
      <c r="D563" s="24"/>
      <c r="E563" s="24"/>
      <c r="F563" s="70"/>
      <c r="G563" s="24"/>
      <c r="H563" s="24"/>
      <c r="I563" s="24"/>
      <c r="J563" s="188"/>
      <c r="K563" s="183"/>
      <c r="L563" s="183"/>
      <c r="M563" s="183"/>
      <c r="N563" s="183"/>
      <c r="O563" s="24"/>
      <c r="P563" s="70"/>
    </row>
    <row r="564" spans="3:16" x14ac:dyDescent="0.25">
      <c r="C564" s="24"/>
      <c r="D564" s="24"/>
      <c r="E564" s="24"/>
      <c r="F564" s="70"/>
      <c r="G564" s="24"/>
      <c r="H564" s="24"/>
      <c r="I564" s="24"/>
      <c r="J564" s="188"/>
      <c r="K564" s="183"/>
      <c r="L564" s="183"/>
      <c r="M564" s="183"/>
      <c r="N564" s="183"/>
      <c r="O564" s="24"/>
      <c r="P564" s="70"/>
    </row>
    <row r="565" spans="3:16" x14ac:dyDescent="0.25">
      <c r="C565" s="24"/>
      <c r="D565" s="24"/>
      <c r="E565" s="24"/>
      <c r="F565" s="70"/>
      <c r="G565" s="24"/>
      <c r="H565" s="24"/>
      <c r="I565" s="24"/>
      <c r="J565" s="188"/>
      <c r="K565" s="183"/>
      <c r="L565" s="183"/>
      <c r="M565" s="183"/>
      <c r="N565" s="183"/>
      <c r="O565" s="24"/>
      <c r="P565" s="70"/>
    </row>
    <row r="566" spans="3:16" x14ac:dyDescent="0.25">
      <c r="C566" s="24"/>
      <c r="D566" s="24"/>
      <c r="E566" s="24"/>
      <c r="F566" s="70"/>
      <c r="G566" s="24"/>
      <c r="H566" s="24"/>
      <c r="I566" s="24"/>
      <c r="J566" s="188"/>
      <c r="K566" s="183"/>
      <c r="L566" s="183"/>
      <c r="M566" s="183"/>
      <c r="N566" s="183"/>
      <c r="O566" s="24"/>
      <c r="P566" s="70"/>
    </row>
    <row r="567" spans="3:16" x14ac:dyDescent="0.25">
      <c r="C567" s="24"/>
      <c r="D567" s="24"/>
      <c r="E567" s="24"/>
      <c r="F567" s="70"/>
      <c r="G567" s="24"/>
      <c r="H567" s="24"/>
      <c r="I567" s="24"/>
      <c r="J567" s="188"/>
      <c r="K567" s="183"/>
      <c r="L567" s="183"/>
      <c r="M567" s="183"/>
      <c r="N567" s="183"/>
      <c r="O567" s="24"/>
      <c r="P567" s="70"/>
    </row>
    <row r="568" spans="3:16" x14ac:dyDescent="0.25">
      <c r="C568" s="24"/>
      <c r="D568" s="24"/>
      <c r="E568" s="24"/>
      <c r="F568" s="70"/>
      <c r="G568" s="24"/>
      <c r="H568" s="24"/>
      <c r="I568" s="24"/>
      <c r="J568" s="188"/>
      <c r="K568" s="183"/>
      <c r="L568" s="183"/>
      <c r="M568" s="183"/>
      <c r="N568" s="183"/>
      <c r="O568" s="24"/>
      <c r="P568" s="70"/>
    </row>
    <row r="569" spans="3:16" x14ac:dyDescent="0.25">
      <c r="C569" s="24"/>
      <c r="D569" s="24"/>
      <c r="E569" s="24"/>
      <c r="F569" s="70"/>
      <c r="G569" s="24"/>
      <c r="H569" s="24"/>
      <c r="I569" s="24"/>
      <c r="J569" s="188"/>
      <c r="K569" s="183"/>
      <c r="L569" s="183"/>
      <c r="M569" s="183"/>
      <c r="N569" s="183"/>
      <c r="O569" s="24"/>
      <c r="P569" s="70"/>
    </row>
    <row r="570" spans="3:16" x14ac:dyDescent="0.25">
      <c r="C570" s="24"/>
      <c r="D570" s="24"/>
      <c r="E570" s="24"/>
      <c r="F570" s="70"/>
      <c r="G570" s="24"/>
      <c r="H570" s="24"/>
      <c r="I570" s="24"/>
      <c r="J570" s="188"/>
      <c r="K570" s="183"/>
      <c r="L570" s="183"/>
      <c r="M570" s="183"/>
      <c r="N570" s="183"/>
      <c r="O570" s="24"/>
      <c r="P570" s="70"/>
    </row>
    <row r="571" spans="3:16" x14ac:dyDescent="0.25">
      <c r="C571" s="24"/>
      <c r="D571" s="24"/>
      <c r="E571" s="24"/>
      <c r="F571" s="70"/>
      <c r="G571" s="24"/>
      <c r="H571" s="24"/>
      <c r="I571" s="24"/>
      <c r="J571" s="188"/>
      <c r="K571" s="183"/>
      <c r="L571" s="183"/>
      <c r="M571" s="183"/>
      <c r="N571" s="183"/>
      <c r="O571" s="24"/>
      <c r="P571" s="70"/>
    </row>
    <row r="572" spans="3:16" x14ac:dyDescent="0.25">
      <c r="C572" s="24"/>
      <c r="D572" s="24"/>
      <c r="E572" s="24"/>
      <c r="F572" s="70"/>
      <c r="G572" s="24"/>
      <c r="H572" s="24"/>
      <c r="I572" s="24"/>
      <c r="J572" s="188"/>
      <c r="K572" s="183"/>
      <c r="L572" s="183"/>
      <c r="M572" s="183"/>
      <c r="N572" s="183"/>
      <c r="O572" s="24"/>
      <c r="P572" s="70"/>
    </row>
    <row r="573" spans="3:16" x14ac:dyDescent="0.25">
      <c r="C573" s="24"/>
      <c r="D573" s="24"/>
      <c r="E573" s="24"/>
      <c r="F573" s="70"/>
      <c r="G573" s="24"/>
      <c r="H573" s="24"/>
      <c r="I573" s="24"/>
      <c r="J573" s="188"/>
      <c r="K573" s="183"/>
      <c r="L573" s="183"/>
      <c r="M573" s="183"/>
      <c r="N573" s="183"/>
      <c r="O573" s="24"/>
      <c r="P573" s="70"/>
    </row>
    <row r="574" spans="3:16" x14ac:dyDescent="0.25">
      <c r="C574" s="24"/>
      <c r="D574" s="24"/>
      <c r="E574" s="24"/>
      <c r="F574" s="70"/>
      <c r="G574" s="24"/>
      <c r="H574" s="24"/>
      <c r="I574" s="24"/>
      <c r="J574" s="188"/>
      <c r="K574" s="183"/>
      <c r="L574" s="183"/>
      <c r="M574" s="183"/>
      <c r="N574" s="183"/>
      <c r="O574" s="24"/>
      <c r="P574" s="70"/>
    </row>
    <row r="575" spans="3:16" x14ac:dyDescent="0.25">
      <c r="C575" s="24"/>
      <c r="D575" s="24"/>
      <c r="E575" s="24"/>
      <c r="F575" s="70"/>
      <c r="G575" s="24"/>
      <c r="H575" s="24"/>
      <c r="I575" s="24"/>
      <c r="J575" s="188"/>
      <c r="K575" s="183"/>
      <c r="L575" s="183"/>
      <c r="M575" s="183"/>
      <c r="N575" s="183"/>
      <c r="O575" s="24"/>
      <c r="P575" s="70"/>
    </row>
    <row r="576" spans="3:16" x14ac:dyDescent="0.25">
      <c r="C576" s="24"/>
      <c r="D576" s="24"/>
      <c r="E576" s="24"/>
      <c r="F576" s="70"/>
      <c r="G576" s="24"/>
      <c r="H576" s="24"/>
      <c r="I576" s="24"/>
      <c r="J576" s="188"/>
      <c r="K576" s="183"/>
      <c r="L576" s="183"/>
      <c r="M576" s="183"/>
      <c r="N576" s="183"/>
      <c r="O576" s="24"/>
      <c r="P576" s="70"/>
    </row>
    <row r="577" spans="3:16" x14ac:dyDescent="0.25">
      <c r="C577" s="24"/>
      <c r="D577" s="24"/>
      <c r="E577" s="24"/>
      <c r="F577" s="70"/>
      <c r="G577" s="24"/>
      <c r="H577" s="24"/>
      <c r="I577" s="24"/>
      <c r="J577" s="188"/>
      <c r="K577" s="183"/>
      <c r="L577" s="183"/>
      <c r="M577" s="183"/>
      <c r="N577" s="183"/>
      <c r="O577" s="24"/>
      <c r="P577" s="70"/>
    </row>
    <row r="578" spans="3:16" x14ac:dyDescent="0.25">
      <c r="C578" s="24"/>
      <c r="D578" s="24"/>
      <c r="E578" s="24"/>
      <c r="F578" s="70"/>
      <c r="G578" s="24"/>
      <c r="H578" s="24"/>
      <c r="I578" s="24"/>
      <c r="J578" s="188"/>
      <c r="K578" s="183"/>
      <c r="L578" s="183"/>
      <c r="M578" s="183"/>
      <c r="N578" s="183"/>
      <c r="O578" s="24"/>
      <c r="P578" s="70"/>
    </row>
    <row r="579" spans="3:16" x14ac:dyDescent="0.25">
      <c r="C579" s="24"/>
      <c r="D579" s="24"/>
      <c r="E579" s="24"/>
      <c r="F579" s="70"/>
      <c r="G579" s="24"/>
      <c r="H579" s="24"/>
      <c r="I579" s="24"/>
      <c r="J579" s="188"/>
      <c r="K579" s="183"/>
      <c r="L579" s="183"/>
      <c r="M579" s="183"/>
      <c r="N579" s="183"/>
      <c r="O579" s="24"/>
      <c r="P579" s="70"/>
    </row>
    <row r="580" spans="3:16" x14ac:dyDescent="0.25">
      <c r="C580" s="24"/>
      <c r="D580" s="24"/>
      <c r="E580" s="24"/>
      <c r="F580" s="70"/>
      <c r="G580" s="24"/>
      <c r="H580" s="24"/>
      <c r="I580" s="24"/>
      <c r="J580" s="188"/>
      <c r="K580" s="183"/>
      <c r="L580" s="183"/>
      <c r="M580" s="183"/>
      <c r="N580" s="183"/>
      <c r="O580" s="24"/>
      <c r="P580" s="70"/>
    </row>
    <row r="581" spans="3:16" x14ac:dyDescent="0.25">
      <c r="C581" s="24"/>
      <c r="D581" s="24"/>
      <c r="E581" s="24"/>
      <c r="F581" s="70"/>
      <c r="G581" s="24"/>
      <c r="H581" s="24"/>
      <c r="I581" s="24"/>
      <c r="J581" s="188"/>
      <c r="K581" s="183"/>
      <c r="L581" s="183"/>
      <c r="M581" s="183"/>
      <c r="N581" s="183"/>
      <c r="O581" s="24"/>
      <c r="P581" s="70"/>
    </row>
    <row r="582" spans="3:16" x14ac:dyDescent="0.25">
      <c r="C582" s="24"/>
      <c r="D582" s="24"/>
      <c r="E582" s="24"/>
      <c r="F582" s="70"/>
      <c r="G582" s="24"/>
      <c r="H582" s="24"/>
      <c r="I582" s="24"/>
      <c r="J582" s="188"/>
      <c r="K582" s="183"/>
      <c r="L582" s="183"/>
      <c r="M582" s="183"/>
      <c r="N582" s="183"/>
      <c r="O582" s="24"/>
      <c r="P582" s="70"/>
    </row>
    <row r="583" spans="3:16" x14ac:dyDescent="0.25">
      <c r="C583" s="24"/>
      <c r="D583" s="24"/>
      <c r="E583" s="24"/>
      <c r="F583" s="70"/>
      <c r="G583" s="24"/>
      <c r="H583" s="24"/>
      <c r="I583" s="24"/>
      <c r="J583" s="188"/>
      <c r="K583" s="183"/>
      <c r="L583" s="183"/>
      <c r="M583" s="183"/>
      <c r="N583" s="183"/>
      <c r="O583" s="24"/>
      <c r="P583" s="70"/>
    </row>
    <row r="584" spans="3:16" x14ac:dyDescent="0.25">
      <c r="C584" s="24"/>
      <c r="D584" s="24"/>
      <c r="E584" s="24"/>
      <c r="F584" s="70"/>
      <c r="G584" s="24"/>
      <c r="H584" s="24"/>
      <c r="I584" s="24"/>
      <c r="J584" s="188"/>
      <c r="K584" s="183"/>
      <c r="L584" s="183"/>
      <c r="M584" s="183"/>
      <c r="N584" s="183"/>
      <c r="O584" s="24"/>
      <c r="P584" s="70"/>
    </row>
    <row r="585" spans="3:16" x14ac:dyDescent="0.25">
      <c r="C585" s="24"/>
      <c r="D585" s="24"/>
      <c r="E585" s="24"/>
      <c r="F585" s="70"/>
      <c r="G585" s="24"/>
      <c r="H585" s="24"/>
      <c r="I585" s="24"/>
      <c r="J585" s="188"/>
      <c r="K585" s="183"/>
      <c r="L585" s="183"/>
      <c r="M585" s="183"/>
      <c r="N585" s="183"/>
      <c r="O585" s="24"/>
      <c r="P585" s="70"/>
    </row>
    <row r="586" spans="3:16" x14ac:dyDescent="0.25">
      <c r="C586" s="24"/>
      <c r="D586" s="24"/>
      <c r="E586" s="24"/>
      <c r="F586" s="70"/>
      <c r="G586" s="24"/>
      <c r="H586" s="24"/>
      <c r="I586" s="24"/>
      <c r="J586" s="188"/>
      <c r="K586" s="183"/>
      <c r="L586" s="183"/>
      <c r="M586" s="183"/>
      <c r="N586" s="183"/>
      <c r="O586" s="24"/>
      <c r="P586" s="70"/>
    </row>
    <row r="587" spans="3:16" x14ac:dyDescent="0.25">
      <c r="C587" s="24"/>
      <c r="D587" s="24"/>
      <c r="E587" s="24"/>
      <c r="F587" s="70"/>
      <c r="G587" s="24"/>
      <c r="H587" s="24"/>
      <c r="I587" s="24"/>
      <c r="J587" s="188"/>
      <c r="K587" s="183"/>
      <c r="L587" s="183"/>
      <c r="M587" s="183"/>
      <c r="N587" s="183"/>
      <c r="O587" s="24"/>
      <c r="P587" s="70"/>
    </row>
    <row r="588" spans="3:16" x14ac:dyDescent="0.25">
      <c r="C588" s="24"/>
      <c r="D588" s="24"/>
      <c r="E588" s="24"/>
      <c r="F588" s="70"/>
      <c r="G588" s="24"/>
      <c r="H588" s="24"/>
      <c r="I588" s="24"/>
      <c r="J588" s="188"/>
      <c r="K588" s="183"/>
      <c r="L588" s="183"/>
      <c r="M588" s="183"/>
      <c r="N588" s="183"/>
      <c r="O588" s="24"/>
      <c r="P588" s="70"/>
    </row>
    <row r="589" spans="3:16" x14ac:dyDescent="0.25">
      <c r="C589" s="24"/>
      <c r="D589" s="24"/>
      <c r="E589" s="24"/>
      <c r="F589" s="70"/>
      <c r="G589" s="24"/>
      <c r="H589" s="24"/>
      <c r="I589" s="24"/>
      <c r="J589" s="188"/>
      <c r="K589" s="183"/>
      <c r="L589" s="183"/>
      <c r="M589" s="183"/>
      <c r="N589" s="183"/>
      <c r="O589" s="24"/>
      <c r="P589" s="70"/>
    </row>
    <row r="590" spans="3:16" x14ac:dyDescent="0.25">
      <c r="C590" s="24"/>
      <c r="D590" s="24"/>
      <c r="E590" s="24"/>
      <c r="F590" s="70"/>
      <c r="G590" s="24"/>
      <c r="H590" s="24"/>
      <c r="I590" s="24"/>
      <c r="J590" s="188"/>
      <c r="K590" s="183"/>
      <c r="L590" s="183"/>
      <c r="M590" s="183"/>
      <c r="N590" s="183"/>
      <c r="O590" s="24"/>
      <c r="P590" s="70"/>
    </row>
    <row r="591" spans="3:16" x14ac:dyDescent="0.25">
      <c r="C591" s="24"/>
      <c r="D591" s="24"/>
      <c r="E591" s="24"/>
      <c r="F591" s="70"/>
      <c r="G591" s="24"/>
      <c r="H591" s="24"/>
      <c r="I591" s="24"/>
      <c r="J591" s="188"/>
      <c r="K591" s="183"/>
      <c r="L591" s="183"/>
      <c r="M591" s="183"/>
      <c r="N591" s="183"/>
      <c r="O591" s="24"/>
      <c r="P591" s="70"/>
    </row>
    <row r="592" spans="3:16" x14ac:dyDescent="0.25">
      <c r="C592" s="24"/>
      <c r="D592" s="24"/>
      <c r="E592" s="24"/>
      <c r="F592" s="70"/>
      <c r="G592" s="24"/>
      <c r="H592" s="24"/>
      <c r="I592" s="24"/>
      <c r="J592" s="188"/>
      <c r="K592" s="183"/>
      <c r="L592" s="183"/>
      <c r="M592" s="183"/>
      <c r="N592" s="183"/>
      <c r="O592" s="24"/>
      <c r="P592" s="70"/>
    </row>
    <row r="593" spans="3:16" x14ac:dyDescent="0.25">
      <c r="C593" s="24"/>
      <c r="D593" s="24"/>
      <c r="E593" s="24"/>
      <c r="F593" s="70"/>
      <c r="G593" s="24"/>
      <c r="H593" s="24"/>
      <c r="I593" s="24"/>
      <c r="J593" s="188"/>
      <c r="K593" s="183"/>
      <c r="L593" s="183"/>
      <c r="M593" s="183"/>
      <c r="N593" s="183"/>
      <c r="O593" s="24"/>
      <c r="P593" s="70"/>
    </row>
    <row r="594" spans="3:16" x14ac:dyDescent="0.25">
      <c r="C594" s="24"/>
      <c r="D594" s="24"/>
      <c r="E594" s="24"/>
      <c r="F594" s="70"/>
      <c r="G594" s="24"/>
      <c r="H594" s="24"/>
      <c r="I594" s="24"/>
      <c r="J594" s="188"/>
      <c r="K594" s="183"/>
      <c r="L594" s="183"/>
      <c r="M594" s="183"/>
      <c r="N594" s="183"/>
      <c r="O594" s="24"/>
      <c r="P594" s="70"/>
    </row>
    <row r="595" spans="3:16" x14ac:dyDescent="0.25">
      <c r="C595" s="24"/>
      <c r="D595" s="24"/>
      <c r="E595" s="24"/>
      <c r="F595" s="70"/>
      <c r="G595" s="24"/>
      <c r="H595" s="24"/>
      <c r="I595" s="24"/>
      <c r="J595" s="188"/>
      <c r="K595" s="183"/>
      <c r="L595" s="183"/>
      <c r="M595" s="183"/>
      <c r="N595" s="183"/>
      <c r="O595" s="24"/>
      <c r="P595" s="70"/>
    </row>
    <row r="596" spans="3:16" x14ac:dyDescent="0.25">
      <c r="C596" s="24"/>
      <c r="D596" s="24"/>
      <c r="E596" s="24"/>
      <c r="F596" s="70"/>
      <c r="G596" s="24"/>
      <c r="H596" s="24"/>
      <c r="I596" s="24"/>
      <c r="J596" s="188"/>
      <c r="K596" s="183"/>
      <c r="L596" s="183"/>
      <c r="M596" s="183"/>
      <c r="N596" s="183"/>
      <c r="O596" s="24"/>
      <c r="P596" s="70"/>
    </row>
    <row r="597" spans="3:16" x14ac:dyDescent="0.25">
      <c r="C597" s="24"/>
      <c r="D597" s="24"/>
      <c r="E597" s="24"/>
      <c r="F597" s="70"/>
      <c r="G597" s="24"/>
      <c r="H597" s="24"/>
      <c r="I597" s="24"/>
      <c r="J597" s="188"/>
      <c r="K597" s="183"/>
      <c r="L597" s="183"/>
      <c r="M597" s="183"/>
      <c r="N597" s="183"/>
      <c r="O597" s="24"/>
      <c r="P597" s="70"/>
    </row>
    <row r="598" spans="3:16" x14ac:dyDescent="0.25">
      <c r="C598" s="24"/>
      <c r="D598" s="24"/>
      <c r="E598" s="24"/>
      <c r="F598" s="70"/>
      <c r="G598" s="24"/>
      <c r="H598" s="24"/>
      <c r="I598" s="24"/>
      <c r="J598" s="188"/>
      <c r="K598" s="183"/>
      <c r="L598" s="183"/>
      <c r="M598" s="183"/>
      <c r="N598" s="183"/>
      <c r="O598" s="24"/>
      <c r="P598" s="70"/>
    </row>
    <row r="599" spans="3:16" x14ac:dyDescent="0.25">
      <c r="C599" s="24"/>
      <c r="D599" s="24"/>
      <c r="E599" s="24"/>
      <c r="F599" s="70"/>
      <c r="G599" s="24"/>
      <c r="H599" s="24"/>
      <c r="I599" s="24"/>
      <c r="J599" s="188"/>
      <c r="K599" s="183"/>
      <c r="L599" s="183"/>
      <c r="M599" s="183"/>
      <c r="N599" s="183"/>
      <c r="O599" s="24"/>
      <c r="P599" s="70"/>
    </row>
    <row r="600" spans="3:16" x14ac:dyDescent="0.25">
      <c r="C600" s="24"/>
      <c r="D600" s="24"/>
      <c r="E600" s="24"/>
      <c r="F600" s="70"/>
      <c r="G600" s="24"/>
      <c r="H600" s="24"/>
      <c r="I600" s="24"/>
      <c r="J600" s="188"/>
      <c r="K600" s="183"/>
      <c r="L600" s="183"/>
      <c r="M600" s="183"/>
      <c r="N600" s="183"/>
      <c r="O600" s="24"/>
      <c r="P600" s="70"/>
    </row>
    <row r="601" spans="3:16" x14ac:dyDescent="0.25">
      <c r="C601" s="24"/>
      <c r="D601" s="24"/>
      <c r="E601" s="24"/>
      <c r="F601" s="70"/>
      <c r="G601" s="24"/>
      <c r="H601" s="24"/>
      <c r="I601" s="24"/>
      <c r="J601" s="188"/>
      <c r="K601" s="183"/>
      <c r="L601" s="183"/>
      <c r="M601" s="183"/>
      <c r="N601" s="183"/>
      <c r="O601" s="24"/>
      <c r="P601" s="70"/>
    </row>
    <row r="602" spans="3:16" x14ac:dyDescent="0.25">
      <c r="C602" s="24"/>
      <c r="D602" s="24"/>
      <c r="E602" s="24"/>
      <c r="F602" s="70"/>
      <c r="G602" s="24"/>
      <c r="H602" s="24"/>
      <c r="I602" s="24"/>
      <c r="J602" s="188"/>
      <c r="K602" s="183"/>
      <c r="L602" s="183"/>
      <c r="M602" s="183"/>
      <c r="N602" s="183"/>
      <c r="O602" s="24"/>
      <c r="P602" s="70"/>
    </row>
    <row r="603" spans="3:16" x14ac:dyDescent="0.25">
      <c r="C603" s="24"/>
      <c r="D603" s="24"/>
      <c r="E603" s="24"/>
      <c r="F603" s="70"/>
      <c r="G603" s="24"/>
      <c r="H603" s="24"/>
      <c r="I603" s="24"/>
      <c r="J603" s="188"/>
      <c r="K603" s="183"/>
      <c r="L603" s="183"/>
      <c r="M603" s="183"/>
      <c r="N603" s="183"/>
      <c r="O603" s="24"/>
      <c r="P603" s="70"/>
    </row>
    <row r="604" spans="3:16" x14ac:dyDescent="0.25">
      <c r="C604" s="24"/>
      <c r="D604" s="24"/>
      <c r="E604" s="24"/>
      <c r="F604" s="70"/>
      <c r="G604" s="24"/>
      <c r="H604" s="24"/>
      <c r="I604" s="24"/>
      <c r="J604" s="188"/>
      <c r="K604" s="183"/>
      <c r="L604" s="183"/>
      <c r="M604" s="183"/>
      <c r="N604" s="183"/>
      <c r="O604" s="24"/>
      <c r="P604" s="70"/>
    </row>
    <row r="605" spans="3:16" x14ac:dyDescent="0.25">
      <c r="C605" s="24"/>
      <c r="D605" s="24"/>
      <c r="E605" s="24"/>
      <c r="F605" s="70"/>
      <c r="G605" s="24"/>
      <c r="H605" s="24"/>
      <c r="I605" s="24"/>
      <c r="J605" s="188"/>
      <c r="K605" s="183"/>
      <c r="L605" s="183"/>
      <c r="M605" s="183"/>
      <c r="N605" s="183"/>
      <c r="O605" s="24"/>
      <c r="P605" s="70"/>
    </row>
    <row r="606" spans="3:16" x14ac:dyDescent="0.25">
      <c r="C606" s="24"/>
      <c r="D606" s="24"/>
      <c r="E606" s="24"/>
      <c r="F606" s="70"/>
      <c r="G606" s="24"/>
      <c r="H606" s="24"/>
      <c r="I606" s="24"/>
      <c r="J606" s="188"/>
      <c r="K606" s="183"/>
      <c r="L606" s="183"/>
      <c r="M606" s="183"/>
      <c r="N606" s="183"/>
      <c r="O606" s="24"/>
      <c r="P606" s="70"/>
    </row>
    <row r="607" spans="3:16" x14ac:dyDescent="0.25">
      <c r="C607" s="24"/>
      <c r="D607" s="24"/>
      <c r="E607" s="24"/>
      <c r="F607" s="70"/>
      <c r="G607" s="24"/>
      <c r="H607" s="24"/>
      <c r="I607" s="24"/>
      <c r="J607" s="188"/>
      <c r="K607" s="183"/>
      <c r="L607" s="183"/>
      <c r="M607" s="183"/>
      <c r="N607" s="183"/>
      <c r="O607" s="24"/>
      <c r="P607" s="70"/>
    </row>
    <row r="608" spans="3:16" x14ac:dyDescent="0.25">
      <c r="C608" s="24"/>
      <c r="D608" s="24"/>
      <c r="E608" s="24"/>
      <c r="F608" s="70"/>
      <c r="G608" s="24"/>
      <c r="H608" s="24"/>
      <c r="I608" s="24"/>
      <c r="J608" s="188"/>
      <c r="K608" s="183"/>
      <c r="L608" s="183"/>
      <c r="M608" s="183"/>
      <c r="N608" s="183"/>
      <c r="O608" s="24"/>
      <c r="P608" s="70"/>
    </row>
    <row r="609" spans="3:16" x14ac:dyDescent="0.25">
      <c r="C609" s="24"/>
      <c r="D609" s="24"/>
      <c r="E609" s="24"/>
      <c r="F609" s="70"/>
      <c r="G609" s="24"/>
      <c r="H609" s="24"/>
      <c r="I609" s="24"/>
      <c r="J609" s="188"/>
      <c r="K609" s="183"/>
      <c r="L609" s="183"/>
      <c r="M609" s="183"/>
      <c r="N609" s="183"/>
      <c r="O609" s="24"/>
      <c r="P609" s="70"/>
    </row>
    <row r="610" spans="3:16" x14ac:dyDescent="0.25">
      <c r="C610" s="24"/>
      <c r="D610" s="24"/>
      <c r="E610" s="24"/>
      <c r="F610" s="70"/>
      <c r="G610" s="24"/>
      <c r="H610" s="24"/>
      <c r="I610" s="24"/>
      <c r="J610" s="188"/>
      <c r="K610" s="183"/>
      <c r="L610" s="183"/>
      <c r="M610" s="183"/>
      <c r="N610" s="183"/>
      <c r="O610" s="24"/>
      <c r="P610" s="70"/>
    </row>
    <row r="611" spans="3:16" x14ac:dyDescent="0.25">
      <c r="C611" s="24"/>
      <c r="D611" s="24"/>
      <c r="E611" s="24"/>
      <c r="F611" s="70"/>
      <c r="G611" s="24"/>
      <c r="H611" s="24"/>
      <c r="I611" s="24"/>
      <c r="J611" s="188"/>
      <c r="K611" s="183"/>
      <c r="L611" s="183"/>
      <c r="M611" s="183"/>
      <c r="N611" s="183"/>
      <c r="O611" s="24"/>
      <c r="P611" s="70"/>
    </row>
    <row r="612" spans="3:16" x14ac:dyDescent="0.25">
      <c r="C612" s="24"/>
      <c r="D612" s="24"/>
      <c r="E612" s="24"/>
      <c r="F612" s="70"/>
      <c r="G612" s="24"/>
      <c r="H612" s="24"/>
      <c r="I612" s="24"/>
      <c r="J612" s="188"/>
      <c r="K612" s="183"/>
      <c r="L612" s="183"/>
      <c r="M612" s="183"/>
      <c r="N612" s="183"/>
      <c r="O612" s="24"/>
      <c r="P612" s="70"/>
    </row>
    <row r="613" spans="3:16" x14ac:dyDescent="0.25">
      <c r="C613" s="24"/>
      <c r="D613" s="24"/>
      <c r="E613" s="24"/>
      <c r="F613" s="70"/>
      <c r="G613" s="24"/>
      <c r="H613" s="24"/>
      <c r="I613" s="24"/>
      <c r="J613" s="188"/>
      <c r="K613" s="183"/>
      <c r="L613" s="183"/>
      <c r="M613" s="183"/>
      <c r="N613" s="183"/>
      <c r="O613" s="24"/>
      <c r="P613" s="70"/>
    </row>
    <row r="614" spans="3:16" x14ac:dyDescent="0.25">
      <c r="C614" s="24"/>
      <c r="D614" s="24"/>
      <c r="E614" s="24"/>
      <c r="F614" s="70"/>
      <c r="G614" s="24"/>
      <c r="H614" s="24"/>
      <c r="I614" s="24"/>
      <c r="J614" s="188"/>
      <c r="K614" s="183"/>
      <c r="L614" s="183"/>
      <c r="M614" s="183"/>
      <c r="N614" s="183"/>
      <c r="O614" s="24"/>
      <c r="P614" s="70"/>
    </row>
    <row r="615" spans="3:16" x14ac:dyDescent="0.25">
      <c r="C615" s="24"/>
      <c r="D615" s="24"/>
      <c r="E615" s="24"/>
      <c r="F615" s="70"/>
      <c r="G615" s="24"/>
      <c r="H615" s="24"/>
      <c r="I615" s="24"/>
      <c r="J615" s="188"/>
      <c r="K615" s="183"/>
      <c r="L615" s="183"/>
      <c r="M615" s="183"/>
      <c r="N615" s="183"/>
      <c r="O615" s="24"/>
      <c r="P615" s="70"/>
    </row>
    <row r="616" spans="3:16" x14ac:dyDescent="0.25">
      <c r="C616" s="24"/>
      <c r="D616" s="24"/>
      <c r="E616" s="24"/>
      <c r="F616" s="70"/>
      <c r="G616" s="24"/>
      <c r="H616" s="24"/>
      <c r="I616" s="24"/>
      <c r="J616" s="188"/>
      <c r="K616" s="183"/>
      <c r="L616" s="183"/>
      <c r="M616" s="183"/>
      <c r="N616" s="183"/>
      <c r="O616" s="24"/>
      <c r="P616" s="70"/>
    </row>
    <row r="617" spans="3:16" x14ac:dyDescent="0.25">
      <c r="C617" s="24"/>
      <c r="D617" s="24"/>
      <c r="E617" s="24"/>
      <c r="F617" s="70"/>
      <c r="G617" s="24"/>
      <c r="H617" s="24"/>
      <c r="I617" s="24"/>
      <c r="J617" s="188"/>
      <c r="K617" s="183"/>
      <c r="L617" s="183"/>
      <c r="M617" s="183"/>
      <c r="N617" s="183"/>
      <c r="O617" s="24"/>
      <c r="P617" s="70"/>
    </row>
    <row r="618" spans="3:16" x14ac:dyDescent="0.25">
      <c r="C618" s="24"/>
      <c r="D618" s="24"/>
      <c r="E618" s="24"/>
      <c r="F618" s="70"/>
      <c r="G618" s="24"/>
      <c r="H618" s="24"/>
      <c r="I618" s="24"/>
      <c r="J618" s="188"/>
      <c r="K618" s="183"/>
      <c r="L618" s="183"/>
      <c r="M618" s="183"/>
      <c r="N618" s="183"/>
      <c r="O618" s="24"/>
      <c r="P618" s="70"/>
    </row>
    <row r="619" spans="3:16" x14ac:dyDescent="0.25">
      <c r="C619" s="24"/>
      <c r="D619" s="24"/>
      <c r="E619" s="24"/>
      <c r="F619" s="70"/>
      <c r="G619" s="24"/>
      <c r="H619" s="24"/>
      <c r="I619" s="24"/>
      <c r="J619" s="188"/>
      <c r="K619" s="183"/>
      <c r="L619" s="183"/>
      <c r="M619" s="183"/>
      <c r="N619" s="183"/>
      <c r="O619" s="24"/>
      <c r="P619" s="70"/>
    </row>
    <row r="620" spans="3:16" x14ac:dyDescent="0.25">
      <c r="C620" s="24"/>
      <c r="D620" s="24"/>
      <c r="E620" s="24"/>
      <c r="F620" s="70"/>
      <c r="G620" s="24"/>
      <c r="H620" s="24"/>
      <c r="I620" s="24"/>
      <c r="J620" s="188"/>
      <c r="K620" s="183"/>
      <c r="L620" s="183"/>
      <c r="M620" s="183"/>
      <c r="N620" s="183"/>
      <c r="O620" s="24"/>
      <c r="P620" s="70"/>
    </row>
    <row r="621" spans="3:16" x14ac:dyDescent="0.25">
      <c r="C621" s="24"/>
      <c r="D621" s="24"/>
      <c r="E621" s="24"/>
      <c r="F621" s="70"/>
      <c r="G621" s="24"/>
      <c r="H621" s="24"/>
      <c r="I621" s="24"/>
      <c r="J621" s="188"/>
      <c r="K621" s="183"/>
      <c r="L621" s="183"/>
      <c r="M621" s="183"/>
      <c r="N621" s="183"/>
      <c r="O621" s="24"/>
      <c r="P621" s="70"/>
    </row>
    <row r="622" spans="3:16" x14ac:dyDescent="0.25">
      <c r="C622" s="24"/>
      <c r="D622" s="24"/>
      <c r="E622" s="24"/>
      <c r="F622" s="70"/>
      <c r="G622" s="24"/>
      <c r="H622" s="24"/>
      <c r="I622" s="24"/>
      <c r="J622" s="188"/>
      <c r="K622" s="183"/>
      <c r="L622" s="183"/>
      <c r="M622" s="183"/>
      <c r="N622" s="183"/>
      <c r="O622" s="24"/>
      <c r="P622" s="70"/>
    </row>
    <row r="623" spans="3:16" x14ac:dyDescent="0.25">
      <c r="C623" s="24"/>
      <c r="D623" s="24"/>
      <c r="E623" s="24"/>
      <c r="F623" s="70"/>
      <c r="G623" s="24"/>
      <c r="H623" s="24"/>
      <c r="I623" s="24"/>
      <c r="J623" s="188"/>
      <c r="K623" s="183"/>
      <c r="L623" s="183"/>
      <c r="M623" s="183"/>
      <c r="N623" s="183"/>
      <c r="O623" s="24"/>
      <c r="P623" s="70"/>
    </row>
    <row r="624" spans="3:16" x14ac:dyDescent="0.25">
      <c r="C624" s="24"/>
      <c r="D624" s="24"/>
      <c r="E624" s="24"/>
      <c r="F624" s="70"/>
      <c r="G624" s="24"/>
      <c r="H624" s="24"/>
      <c r="I624" s="24"/>
      <c r="J624" s="188"/>
      <c r="K624" s="183"/>
      <c r="L624" s="183"/>
      <c r="M624" s="183"/>
      <c r="N624" s="183"/>
      <c r="O624" s="24"/>
      <c r="P624" s="70"/>
    </row>
    <row r="625" spans="3:16" x14ac:dyDescent="0.25">
      <c r="C625" s="24"/>
      <c r="D625" s="24"/>
      <c r="E625" s="24"/>
      <c r="F625" s="70"/>
      <c r="G625" s="24"/>
      <c r="H625" s="24"/>
      <c r="I625" s="24"/>
      <c r="J625" s="188"/>
      <c r="K625" s="183"/>
      <c r="L625" s="183"/>
      <c r="M625" s="183"/>
      <c r="N625" s="183"/>
      <c r="O625" s="24"/>
      <c r="P625" s="70"/>
    </row>
    <row r="626" spans="3:16" x14ac:dyDescent="0.25">
      <c r="C626" s="24"/>
      <c r="D626" s="24"/>
      <c r="E626" s="24"/>
      <c r="F626" s="70"/>
      <c r="G626" s="24"/>
      <c r="H626" s="24"/>
      <c r="I626" s="24"/>
      <c r="J626" s="188"/>
      <c r="K626" s="183"/>
      <c r="L626" s="183"/>
      <c r="M626" s="183"/>
      <c r="N626" s="183"/>
      <c r="O626" s="24"/>
      <c r="P626" s="70"/>
    </row>
    <row r="627" spans="3:16" x14ac:dyDescent="0.25">
      <c r="C627" s="24"/>
      <c r="D627" s="24"/>
      <c r="E627" s="24"/>
      <c r="F627" s="70"/>
      <c r="G627" s="24"/>
      <c r="H627" s="24"/>
      <c r="I627" s="24"/>
      <c r="J627" s="188"/>
      <c r="K627" s="183"/>
      <c r="L627" s="183"/>
      <c r="M627" s="183"/>
      <c r="N627" s="183"/>
      <c r="O627" s="24"/>
      <c r="P627" s="70"/>
    </row>
    <row r="628" spans="3:16" x14ac:dyDescent="0.25">
      <c r="C628" s="24"/>
      <c r="D628" s="24"/>
      <c r="E628" s="24"/>
      <c r="F628" s="70"/>
      <c r="G628" s="24"/>
      <c r="H628" s="24"/>
      <c r="I628" s="24"/>
      <c r="J628" s="188"/>
      <c r="K628" s="183"/>
      <c r="L628" s="183"/>
      <c r="M628" s="183"/>
      <c r="N628" s="183"/>
      <c r="O628" s="24"/>
      <c r="P628" s="70"/>
    </row>
    <row r="629" spans="3:16" x14ac:dyDescent="0.25">
      <c r="C629" s="24"/>
      <c r="D629" s="24"/>
      <c r="E629" s="24"/>
      <c r="F629" s="70"/>
      <c r="G629" s="24"/>
      <c r="H629" s="24"/>
      <c r="I629" s="24"/>
      <c r="J629" s="188"/>
      <c r="K629" s="183"/>
      <c r="L629" s="183"/>
      <c r="M629" s="183"/>
      <c r="N629" s="183"/>
      <c r="O629" s="24"/>
      <c r="P629" s="70"/>
    </row>
    <row r="630" spans="3:16" x14ac:dyDescent="0.25">
      <c r="C630" s="24"/>
      <c r="D630" s="24"/>
      <c r="E630" s="24"/>
      <c r="F630" s="70"/>
      <c r="G630" s="24"/>
      <c r="H630" s="24"/>
      <c r="I630" s="24"/>
      <c r="J630" s="188"/>
      <c r="K630" s="183"/>
      <c r="L630" s="183"/>
      <c r="M630" s="183"/>
      <c r="N630" s="183"/>
      <c r="O630" s="24"/>
      <c r="P630" s="70"/>
    </row>
    <row r="631" spans="3:16" x14ac:dyDescent="0.25">
      <c r="C631" s="24"/>
      <c r="D631" s="24"/>
      <c r="E631" s="24"/>
      <c r="F631" s="70"/>
      <c r="G631" s="24"/>
      <c r="H631" s="24"/>
      <c r="I631" s="24"/>
      <c r="J631" s="188"/>
      <c r="K631" s="183"/>
      <c r="L631" s="183"/>
      <c r="M631" s="183"/>
      <c r="N631" s="183"/>
      <c r="O631" s="24"/>
      <c r="P631" s="70"/>
    </row>
    <row r="632" spans="3:16" x14ac:dyDescent="0.25">
      <c r="C632" s="24"/>
      <c r="D632" s="24"/>
      <c r="E632" s="24"/>
      <c r="F632" s="70"/>
      <c r="G632" s="24"/>
      <c r="H632" s="24"/>
      <c r="I632" s="24"/>
      <c r="J632" s="188"/>
      <c r="K632" s="183"/>
      <c r="L632" s="183"/>
      <c r="M632" s="183"/>
      <c r="N632" s="183"/>
      <c r="O632" s="24"/>
      <c r="P632" s="70"/>
    </row>
    <row r="633" spans="3:16" x14ac:dyDescent="0.25">
      <c r="C633" s="24"/>
      <c r="D633" s="24"/>
      <c r="E633" s="24"/>
      <c r="F633" s="70"/>
      <c r="G633" s="24"/>
      <c r="H633" s="24"/>
      <c r="I633" s="24"/>
      <c r="J633" s="188"/>
      <c r="K633" s="183"/>
      <c r="L633" s="183"/>
      <c r="M633" s="183"/>
      <c r="N633" s="183"/>
      <c r="O633" s="24"/>
      <c r="P633" s="70"/>
    </row>
    <row r="634" spans="3:16" x14ac:dyDescent="0.25">
      <c r="C634" s="24"/>
      <c r="D634" s="24"/>
      <c r="E634" s="24"/>
      <c r="F634" s="70"/>
      <c r="G634" s="24"/>
      <c r="H634" s="24"/>
      <c r="I634" s="24"/>
      <c r="J634" s="188"/>
      <c r="K634" s="183"/>
      <c r="L634" s="183"/>
      <c r="M634" s="183"/>
      <c r="N634" s="183"/>
      <c r="O634" s="24"/>
      <c r="P634" s="70"/>
    </row>
    <row r="635" spans="3:16" x14ac:dyDescent="0.25">
      <c r="C635" s="24"/>
      <c r="D635" s="24"/>
      <c r="E635" s="24"/>
      <c r="F635" s="70"/>
      <c r="G635" s="24"/>
      <c r="H635" s="24"/>
      <c r="I635" s="24"/>
      <c r="J635" s="188"/>
      <c r="K635" s="183"/>
      <c r="L635" s="183"/>
      <c r="M635" s="183"/>
      <c r="N635" s="183"/>
      <c r="O635" s="24"/>
      <c r="P635" s="70"/>
    </row>
    <row r="636" spans="3:16" x14ac:dyDescent="0.25">
      <c r="C636" s="24"/>
      <c r="D636" s="24"/>
      <c r="E636" s="24"/>
      <c r="F636" s="70"/>
      <c r="G636" s="24"/>
      <c r="H636" s="24"/>
      <c r="I636" s="24"/>
      <c r="J636" s="188"/>
      <c r="K636" s="183"/>
      <c r="L636" s="183"/>
      <c r="M636" s="183"/>
      <c r="N636" s="183"/>
      <c r="O636" s="24"/>
      <c r="P636" s="70"/>
    </row>
    <row r="637" spans="3:16" x14ac:dyDescent="0.25">
      <c r="C637" s="24"/>
      <c r="D637" s="24"/>
      <c r="E637" s="24"/>
      <c r="F637" s="70"/>
      <c r="G637" s="24"/>
      <c r="H637" s="24"/>
      <c r="I637" s="24"/>
      <c r="J637" s="188"/>
      <c r="K637" s="183"/>
      <c r="L637" s="183"/>
      <c r="M637" s="183"/>
      <c r="N637" s="183"/>
      <c r="O637" s="24"/>
      <c r="P637" s="70"/>
    </row>
    <row r="638" spans="3:16" x14ac:dyDescent="0.25">
      <c r="C638" s="24"/>
      <c r="D638" s="24"/>
      <c r="E638" s="24"/>
      <c r="F638" s="70"/>
      <c r="G638" s="24"/>
      <c r="H638" s="24"/>
      <c r="I638" s="24"/>
      <c r="J638" s="188"/>
      <c r="K638" s="183"/>
      <c r="L638" s="183"/>
      <c r="M638" s="183"/>
      <c r="N638" s="183"/>
      <c r="O638" s="24"/>
      <c r="P638" s="70"/>
    </row>
    <row r="639" spans="3:16" x14ac:dyDescent="0.25">
      <c r="C639" s="24"/>
      <c r="D639" s="24"/>
      <c r="E639" s="24"/>
      <c r="F639" s="70"/>
      <c r="G639" s="24"/>
      <c r="H639" s="24"/>
      <c r="I639" s="24"/>
      <c r="J639" s="188"/>
      <c r="K639" s="183"/>
      <c r="L639" s="183"/>
      <c r="M639" s="183"/>
      <c r="N639" s="183"/>
      <c r="O639" s="24"/>
      <c r="P639" s="70"/>
    </row>
    <row r="640" spans="3:16" x14ac:dyDescent="0.25">
      <c r="C640" s="24"/>
      <c r="D640" s="24"/>
      <c r="E640" s="24"/>
      <c r="F640" s="70"/>
      <c r="G640" s="24"/>
      <c r="H640" s="24"/>
      <c r="I640" s="24"/>
      <c r="J640" s="188"/>
      <c r="K640" s="183"/>
      <c r="L640" s="183"/>
      <c r="M640" s="183"/>
      <c r="N640" s="183"/>
      <c r="O640" s="24"/>
      <c r="P640" s="70"/>
    </row>
    <row r="641" spans="3:16" x14ac:dyDescent="0.25">
      <c r="C641" s="24"/>
      <c r="D641" s="24"/>
      <c r="E641" s="24"/>
      <c r="F641" s="70"/>
      <c r="G641" s="24"/>
      <c r="H641" s="24"/>
      <c r="I641" s="24"/>
      <c r="J641" s="188"/>
      <c r="K641" s="183"/>
      <c r="L641" s="183"/>
      <c r="M641" s="183"/>
      <c r="N641" s="183"/>
      <c r="O641" s="24"/>
      <c r="P641" s="70"/>
    </row>
    <row r="642" spans="3:16" x14ac:dyDescent="0.25">
      <c r="C642" s="24"/>
      <c r="D642" s="24"/>
      <c r="E642" s="24"/>
      <c r="F642" s="70"/>
      <c r="G642" s="24"/>
      <c r="H642" s="24"/>
      <c r="I642" s="24"/>
      <c r="J642" s="188"/>
      <c r="K642" s="183"/>
      <c r="L642" s="183"/>
      <c r="M642" s="183"/>
      <c r="N642" s="183"/>
      <c r="O642" s="24"/>
      <c r="P642" s="70"/>
    </row>
    <row r="643" spans="3:16" x14ac:dyDescent="0.25">
      <c r="C643" s="24"/>
      <c r="D643" s="24"/>
      <c r="E643" s="24"/>
      <c r="F643" s="70"/>
      <c r="G643" s="24"/>
      <c r="H643" s="24"/>
      <c r="I643" s="24"/>
      <c r="J643" s="188"/>
      <c r="K643" s="183"/>
      <c r="L643" s="183"/>
      <c r="M643" s="183"/>
      <c r="N643" s="183"/>
      <c r="O643" s="24"/>
      <c r="P643" s="70"/>
    </row>
    <row r="644" spans="3:16" x14ac:dyDescent="0.25">
      <c r="C644" s="24"/>
      <c r="D644" s="24"/>
      <c r="E644" s="24"/>
      <c r="F644" s="70"/>
      <c r="G644" s="24"/>
      <c r="H644" s="24"/>
      <c r="I644" s="24"/>
      <c r="J644" s="188"/>
      <c r="K644" s="183"/>
      <c r="L644" s="183"/>
      <c r="M644" s="183"/>
      <c r="N644" s="183"/>
      <c r="O644" s="24"/>
      <c r="P644" s="70"/>
    </row>
    <row r="645" spans="3:16" x14ac:dyDescent="0.25">
      <c r="C645" s="24"/>
      <c r="D645" s="24"/>
      <c r="E645" s="24"/>
      <c r="F645" s="70"/>
      <c r="G645" s="24"/>
      <c r="H645" s="24"/>
      <c r="I645" s="24"/>
      <c r="J645" s="188"/>
      <c r="K645" s="183"/>
      <c r="L645" s="183"/>
      <c r="M645" s="183"/>
      <c r="N645" s="183"/>
      <c r="O645" s="24"/>
      <c r="P645" s="70"/>
    </row>
    <row r="646" spans="3:16" x14ac:dyDescent="0.25">
      <c r="C646" s="24"/>
      <c r="D646" s="24"/>
      <c r="E646" s="24"/>
      <c r="F646" s="70"/>
      <c r="G646" s="24"/>
      <c r="H646" s="24"/>
      <c r="I646" s="24"/>
      <c r="J646" s="188"/>
      <c r="K646" s="183"/>
      <c r="L646" s="183"/>
      <c r="M646" s="183"/>
      <c r="N646" s="183"/>
      <c r="O646" s="24"/>
      <c r="P646" s="70"/>
    </row>
    <row r="647" spans="3:16" x14ac:dyDescent="0.25">
      <c r="C647" s="24"/>
      <c r="D647" s="24"/>
      <c r="E647" s="24"/>
      <c r="F647" s="70"/>
      <c r="G647" s="24"/>
      <c r="H647" s="24"/>
      <c r="I647" s="24"/>
      <c r="J647" s="188"/>
      <c r="K647" s="183"/>
      <c r="L647" s="183"/>
      <c r="M647" s="183"/>
      <c r="N647" s="183"/>
      <c r="O647" s="24"/>
      <c r="P647" s="70"/>
    </row>
    <row r="648" spans="3:16" x14ac:dyDescent="0.25">
      <c r="C648" s="24"/>
      <c r="D648" s="24"/>
      <c r="E648" s="24"/>
      <c r="F648" s="70"/>
      <c r="G648" s="24"/>
      <c r="H648" s="24"/>
      <c r="I648" s="24"/>
      <c r="J648" s="188"/>
      <c r="K648" s="183"/>
      <c r="L648" s="183"/>
      <c r="M648" s="183"/>
      <c r="N648" s="183"/>
      <c r="O648" s="24"/>
      <c r="P648" s="70"/>
    </row>
    <row r="649" spans="3:16" x14ac:dyDescent="0.25">
      <c r="C649" s="24"/>
      <c r="D649" s="24"/>
      <c r="E649" s="24"/>
      <c r="F649" s="70"/>
      <c r="G649" s="24"/>
      <c r="H649" s="24"/>
      <c r="I649" s="24"/>
      <c r="J649" s="188"/>
      <c r="K649" s="183"/>
      <c r="L649" s="183"/>
      <c r="M649" s="183"/>
      <c r="N649" s="183"/>
      <c r="O649" s="24"/>
      <c r="P649" s="70"/>
    </row>
    <row r="650" spans="3:16" x14ac:dyDescent="0.25">
      <c r="C650" s="24"/>
      <c r="D650" s="24"/>
      <c r="E650" s="24"/>
      <c r="F650" s="70"/>
      <c r="G650" s="24"/>
      <c r="H650" s="24"/>
      <c r="I650" s="24"/>
      <c r="J650" s="188"/>
      <c r="K650" s="183"/>
      <c r="L650" s="183"/>
      <c r="M650" s="183"/>
      <c r="N650" s="183"/>
      <c r="O650" s="24"/>
      <c r="P650" s="70"/>
    </row>
    <row r="651" spans="3:16" x14ac:dyDescent="0.25">
      <c r="C651" s="24"/>
      <c r="D651" s="24"/>
      <c r="E651" s="24"/>
      <c r="F651" s="70"/>
      <c r="G651" s="24"/>
      <c r="H651" s="24"/>
      <c r="I651" s="24"/>
      <c r="J651" s="188"/>
      <c r="K651" s="183"/>
      <c r="L651" s="183"/>
      <c r="M651" s="183"/>
      <c r="N651" s="183"/>
      <c r="O651" s="24"/>
      <c r="P651" s="70"/>
    </row>
    <row r="652" spans="3:16" x14ac:dyDescent="0.25">
      <c r="C652" s="24"/>
      <c r="D652" s="24"/>
      <c r="E652" s="24"/>
      <c r="F652" s="70"/>
      <c r="G652" s="24"/>
      <c r="H652" s="24"/>
      <c r="I652" s="24"/>
      <c r="J652" s="188"/>
      <c r="K652" s="183"/>
      <c r="L652" s="183"/>
      <c r="M652" s="183"/>
      <c r="N652" s="183"/>
      <c r="O652" s="24"/>
      <c r="P652" s="70"/>
    </row>
    <row r="653" spans="3:16" x14ac:dyDescent="0.25">
      <c r="C653" s="24"/>
      <c r="D653" s="24"/>
      <c r="E653" s="24"/>
      <c r="F653" s="70"/>
      <c r="G653" s="24"/>
      <c r="H653" s="24"/>
      <c r="I653" s="24"/>
      <c r="J653" s="188"/>
      <c r="K653" s="183"/>
      <c r="L653" s="183"/>
      <c r="M653" s="183"/>
      <c r="N653" s="183"/>
      <c r="O653" s="24"/>
      <c r="P653" s="70"/>
    </row>
    <row r="654" spans="3:16" x14ac:dyDescent="0.25">
      <c r="C654" s="24"/>
      <c r="D654" s="24"/>
      <c r="E654" s="24"/>
      <c r="F654" s="70"/>
      <c r="G654" s="24"/>
      <c r="H654" s="24"/>
      <c r="I654" s="24"/>
      <c r="J654" s="188"/>
      <c r="K654" s="183"/>
      <c r="L654" s="183"/>
      <c r="M654" s="183"/>
      <c r="N654" s="183"/>
      <c r="O654" s="24"/>
      <c r="P654" s="70"/>
    </row>
    <row r="655" spans="3:16" x14ac:dyDescent="0.25">
      <c r="C655" s="24"/>
      <c r="D655" s="24"/>
      <c r="E655" s="24"/>
      <c r="F655" s="70"/>
      <c r="G655" s="24"/>
      <c r="H655" s="24"/>
      <c r="I655" s="24"/>
      <c r="J655" s="188"/>
      <c r="K655" s="183"/>
      <c r="L655" s="183"/>
      <c r="M655" s="183"/>
      <c r="N655" s="183"/>
      <c r="O655" s="24"/>
      <c r="P655" s="70"/>
    </row>
    <row r="656" spans="3:16" x14ac:dyDescent="0.25">
      <c r="C656" s="24"/>
      <c r="D656" s="24"/>
      <c r="E656" s="24"/>
      <c r="F656" s="70"/>
      <c r="G656" s="24"/>
      <c r="H656" s="24"/>
      <c r="I656" s="24"/>
      <c r="J656" s="188"/>
      <c r="K656" s="183"/>
      <c r="L656" s="183"/>
      <c r="M656" s="183"/>
      <c r="N656" s="183"/>
      <c r="O656" s="24"/>
      <c r="P656" s="70"/>
    </row>
    <row r="657" spans="3:16" x14ac:dyDescent="0.25">
      <c r="C657" s="24"/>
      <c r="D657" s="24"/>
      <c r="E657" s="24"/>
      <c r="F657" s="70"/>
      <c r="G657" s="24"/>
      <c r="H657" s="24"/>
      <c r="I657" s="24"/>
      <c r="J657" s="188"/>
      <c r="K657" s="183"/>
      <c r="L657" s="183"/>
      <c r="M657" s="183"/>
      <c r="N657" s="183"/>
      <c r="O657" s="24"/>
      <c r="P657" s="70"/>
    </row>
    <row r="658" spans="3:16" x14ac:dyDescent="0.25">
      <c r="C658" s="24"/>
      <c r="D658" s="24"/>
      <c r="E658" s="24"/>
      <c r="F658" s="70"/>
      <c r="G658" s="24"/>
      <c r="H658" s="24"/>
      <c r="I658" s="24"/>
      <c r="J658" s="188"/>
      <c r="K658" s="183"/>
      <c r="L658" s="183"/>
      <c r="M658" s="183"/>
      <c r="N658" s="183"/>
      <c r="O658" s="24"/>
      <c r="P658" s="70"/>
    </row>
    <row r="659" spans="3:16" x14ac:dyDescent="0.25">
      <c r="C659" s="24"/>
      <c r="D659" s="24"/>
      <c r="E659" s="24"/>
      <c r="F659" s="70"/>
      <c r="G659" s="24"/>
      <c r="H659" s="24"/>
      <c r="I659" s="24"/>
      <c r="J659" s="188"/>
      <c r="K659" s="183"/>
      <c r="L659" s="183"/>
      <c r="M659" s="183"/>
      <c r="N659" s="183"/>
      <c r="O659" s="24"/>
      <c r="P659" s="70"/>
    </row>
    <row r="660" spans="3:16" x14ac:dyDescent="0.25">
      <c r="C660" s="24"/>
      <c r="D660" s="24"/>
      <c r="E660" s="24"/>
      <c r="F660" s="70"/>
      <c r="G660" s="24"/>
      <c r="H660" s="24"/>
      <c r="I660" s="24"/>
      <c r="J660" s="188"/>
      <c r="K660" s="183"/>
      <c r="L660" s="183"/>
      <c r="M660" s="183"/>
      <c r="N660" s="183"/>
      <c r="O660" s="24"/>
      <c r="P660" s="70"/>
    </row>
    <row r="661" spans="3:16" x14ac:dyDescent="0.25">
      <c r="C661" s="24"/>
      <c r="D661" s="24"/>
      <c r="E661" s="24"/>
      <c r="F661" s="70"/>
      <c r="G661" s="24"/>
      <c r="H661" s="24"/>
      <c r="I661" s="24"/>
      <c r="J661" s="188"/>
      <c r="K661" s="183"/>
      <c r="L661" s="183"/>
      <c r="M661" s="183"/>
      <c r="N661" s="183"/>
      <c r="O661" s="24"/>
      <c r="P661" s="70"/>
    </row>
    <row r="662" spans="3:16" x14ac:dyDescent="0.25">
      <c r="C662" s="24"/>
      <c r="D662" s="24"/>
      <c r="E662" s="24"/>
      <c r="F662" s="70"/>
      <c r="G662" s="24"/>
      <c r="H662" s="24"/>
      <c r="I662" s="24"/>
      <c r="J662" s="188"/>
      <c r="K662" s="183"/>
      <c r="L662" s="183"/>
      <c r="M662" s="183"/>
      <c r="N662" s="183"/>
      <c r="O662" s="24"/>
      <c r="P662" s="70"/>
    </row>
    <row r="663" spans="3:16" x14ac:dyDescent="0.25">
      <c r="C663" s="24"/>
      <c r="D663" s="24"/>
      <c r="E663" s="24"/>
      <c r="F663" s="70"/>
      <c r="G663" s="24"/>
      <c r="H663" s="24"/>
      <c r="I663" s="24"/>
      <c r="J663" s="188"/>
      <c r="K663" s="183"/>
      <c r="L663" s="183"/>
      <c r="M663" s="183"/>
      <c r="N663" s="183"/>
      <c r="O663" s="24"/>
      <c r="P663" s="70"/>
    </row>
    <row r="664" spans="3:16" x14ac:dyDescent="0.25">
      <c r="C664" s="24"/>
      <c r="D664" s="24"/>
      <c r="E664" s="24"/>
      <c r="F664" s="70"/>
      <c r="G664" s="24"/>
      <c r="H664" s="24"/>
      <c r="I664" s="24"/>
      <c r="J664" s="188"/>
      <c r="K664" s="183"/>
      <c r="L664" s="183"/>
      <c r="M664" s="183"/>
      <c r="N664" s="183"/>
      <c r="O664" s="24"/>
      <c r="P664" s="70"/>
    </row>
    <row r="665" spans="3:16" x14ac:dyDescent="0.25">
      <c r="C665" s="24"/>
      <c r="D665" s="24"/>
      <c r="E665" s="24"/>
      <c r="F665" s="70"/>
      <c r="G665" s="24"/>
      <c r="H665" s="24"/>
      <c r="I665" s="24"/>
      <c r="J665" s="188"/>
      <c r="K665" s="183"/>
      <c r="L665" s="183"/>
      <c r="M665" s="183"/>
      <c r="N665" s="183"/>
      <c r="O665" s="24"/>
      <c r="P665" s="70"/>
    </row>
    <row r="666" spans="3:16" x14ac:dyDescent="0.25">
      <c r="C666" s="24"/>
      <c r="D666" s="24"/>
      <c r="E666" s="24"/>
      <c r="F666" s="70"/>
      <c r="G666" s="24"/>
      <c r="H666" s="24"/>
      <c r="I666" s="24"/>
      <c r="J666" s="188"/>
      <c r="K666" s="183"/>
      <c r="L666" s="183"/>
      <c r="M666" s="183"/>
      <c r="N666" s="183"/>
      <c r="O666" s="24"/>
      <c r="P666" s="70"/>
    </row>
    <row r="667" spans="3:16" x14ac:dyDescent="0.25">
      <c r="C667" s="24"/>
      <c r="D667" s="24"/>
      <c r="E667" s="24"/>
      <c r="F667" s="70"/>
      <c r="G667" s="24"/>
      <c r="H667" s="24"/>
      <c r="I667" s="24"/>
      <c r="J667" s="188"/>
      <c r="K667" s="183"/>
      <c r="L667" s="183"/>
      <c r="M667" s="183"/>
      <c r="N667" s="183"/>
      <c r="O667" s="24"/>
      <c r="P667" s="70"/>
    </row>
    <row r="668" spans="3:16" x14ac:dyDescent="0.25">
      <c r="C668" s="24"/>
      <c r="D668" s="24"/>
      <c r="E668" s="24"/>
      <c r="F668" s="70"/>
      <c r="G668" s="24"/>
      <c r="H668" s="24"/>
      <c r="I668" s="24"/>
      <c r="J668" s="188"/>
      <c r="K668" s="183"/>
      <c r="L668" s="183"/>
      <c r="M668" s="183"/>
      <c r="N668" s="183"/>
      <c r="O668" s="24"/>
      <c r="P668" s="70"/>
    </row>
    <row r="669" spans="3:16" x14ac:dyDescent="0.25">
      <c r="C669" s="24"/>
      <c r="D669" s="24"/>
      <c r="E669" s="24"/>
      <c r="F669" s="70"/>
      <c r="G669" s="24"/>
      <c r="H669" s="24"/>
      <c r="I669" s="24"/>
      <c r="J669" s="188"/>
      <c r="K669" s="183"/>
      <c r="L669" s="183"/>
      <c r="M669" s="183"/>
      <c r="N669" s="183"/>
      <c r="O669" s="24"/>
      <c r="P669" s="70"/>
    </row>
    <row r="670" spans="3:16" x14ac:dyDescent="0.25">
      <c r="C670" s="24"/>
      <c r="D670" s="24"/>
      <c r="E670" s="24"/>
      <c r="F670" s="70"/>
      <c r="G670" s="24"/>
      <c r="H670" s="24"/>
      <c r="I670" s="24"/>
      <c r="J670" s="188"/>
      <c r="K670" s="183"/>
      <c r="L670" s="183"/>
      <c r="M670" s="183"/>
      <c r="N670" s="183"/>
      <c r="O670" s="24"/>
      <c r="P670" s="70"/>
    </row>
    <row r="671" spans="3:16" x14ac:dyDescent="0.25">
      <c r="C671" s="24"/>
      <c r="D671" s="24"/>
      <c r="E671" s="24"/>
      <c r="F671" s="70"/>
      <c r="G671" s="24"/>
      <c r="H671" s="24"/>
      <c r="I671" s="24"/>
      <c r="J671" s="188"/>
      <c r="K671" s="183"/>
      <c r="L671" s="183"/>
      <c r="M671" s="183"/>
      <c r="N671" s="183"/>
      <c r="O671" s="24"/>
      <c r="P671" s="70"/>
    </row>
    <row r="672" spans="3:16" x14ac:dyDescent="0.25">
      <c r="C672" s="24"/>
      <c r="D672" s="24"/>
      <c r="E672" s="24"/>
      <c r="F672" s="70"/>
      <c r="G672" s="24"/>
      <c r="H672" s="24"/>
      <c r="I672" s="24"/>
      <c r="J672" s="188"/>
      <c r="K672" s="183"/>
      <c r="L672" s="183"/>
      <c r="M672" s="183"/>
      <c r="N672" s="183"/>
      <c r="O672" s="24"/>
      <c r="P672" s="70"/>
    </row>
    <row r="673" spans="3:16" x14ac:dyDescent="0.25">
      <c r="C673" s="24"/>
      <c r="D673" s="24"/>
      <c r="E673" s="24"/>
      <c r="F673" s="70"/>
      <c r="G673" s="24"/>
      <c r="H673" s="24"/>
      <c r="I673" s="24"/>
      <c r="J673" s="188"/>
      <c r="K673" s="183"/>
      <c r="L673" s="183"/>
      <c r="M673" s="183"/>
      <c r="N673" s="183"/>
      <c r="O673" s="24"/>
      <c r="P673" s="70"/>
    </row>
    <row r="674" spans="3:16" x14ac:dyDescent="0.25">
      <c r="C674" s="24"/>
      <c r="D674" s="24"/>
      <c r="E674" s="24"/>
      <c r="F674" s="70"/>
      <c r="G674" s="24"/>
      <c r="H674" s="24"/>
      <c r="I674" s="24"/>
      <c r="J674" s="188"/>
      <c r="K674" s="183"/>
      <c r="L674" s="183"/>
      <c r="M674" s="183"/>
      <c r="N674" s="183"/>
      <c r="O674" s="24"/>
      <c r="P674" s="70"/>
    </row>
    <row r="675" spans="3:16" x14ac:dyDescent="0.25">
      <c r="C675" s="24"/>
      <c r="D675" s="24"/>
      <c r="E675" s="24"/>
      <c r="F675" s="70"/>
      <c r="G675" s="24"/>
      <c r="H675" s="24"/>
      <c r="I675" s="24"/>
      <c r="J675" s="188"/>
      <c r="K675" s="183"/>
      <c r="L675" s="183"/>
      <c r="M675" s="183"/>
      <c r="N675" s="183"/>
      <c r="O675" s="24"/>
      <c r="P675" s="70"/>
    </row>
    <row r="676" spans="3:16" x14ac:dyDescent="0.25">
      <c r="C676" s="24"/>
      <c r="D676" s="24"/>
      <c r="E676" s="24"/>
      <c r="F676" s="70"/>
      <c r="G676" s="24"/>
      <c r="H676" s="24"/>
      <c r="I676" s="24"/>
      <c r="J676" s="188"/>
      <c r="K676" s="183"/>
      <c r="L676" s="183"/>
      <c r="M676" s="183"/>
      <c r="N676" s="183"/>
      <c r="O676" s="24"/>
      <c r="P676" s="70"/>
    </row>
    <row r="677" spans="3:16" x14ac:dyDescent="0.25">
      <c r="C677" s="24"/>
      <c r="D677" s="24"/>
      <c r="E677" s="24"/>
      <c r="F677" s="70"/>
      <c r="G677" s="24"/>
      <c r="H677" s="24"/>
      <c r="I677" s="24"/>
      <c r="J677" s="188"/>
      <c r="K677" s="183"/>
      <c r="L677" s="183"/>
      <c r="M677" s="183"/>
      <c r="N677" s="183"/>
      <c r="O677" s="24"/>
      <c r="P677" s="70"/>
    </row>
    <row r="678" spans="3:16" x14ac:dyDescent="0.25">
      <c r="C678" s="24"/>
      <c r="D678" s="24"/>
      <c r="E678" s="24"/>
      <c r="F678" s="70"/>
      <c r="G678" s="24"/>
      <c r="H678" s="24"/>
      <c r="I678" s="24"/>
      <c r="J678" s="188"/>
      <c r="K678" s="183"/>
      <c r="L678" s="183"/>
      <c r="M678" s="183"/>
      <c r="N678" s="183"/>
      <c r="O678" s="24"/>
      <c r="P678" s="70"/>
    </row>
    <row r="679" spans="3:16" x14ac:dyDescent="0.25">
      <c r="C679" s="24"/>
      <c r="D679" s="24"/>
      <c r="E679" s="24"/>
      <c r="F679" s="70"/>
      <c r="G679" s="24"/>
      <c r="H679" s="24"/>
      <c r="I679" s="24"/>
      <c r="J679" s="188"/>
      <c r="K679" s="183"/>
      <c r="L679" s="183"/>
      <c r="M679" s="183"/>
      <c r="N679" s="183"/>
      <c r="O679" s="24"/>
      <c r="P679" s="70"/>
    </row>
    <row r="680" spans="3:16" x14ac:dyDescent="0.25">
      <c r="C680" s="24"/>
      <c r="D680" s="24"/>
      <c r="E680" s="24"/>
      <c r="F680" s="70"/>
      <c r="G680" s="24"/>
      <c r="H680" s="24"/>
      <c r="I680" s="24"/>
      <c r="J680" s="188"/>
      <c r="K680" s="183"/>
      <c r="L680" s="183"/>
      <c r="M680" s="183"/>
      <c r="N680" s="183"/>
      <c r="O680" s="24"/>
      <c r="P680" s="70"/>
    </row>
    <row r="681" spans="3:16" x14ac:dyDescent="0.25">
      <c r="C681" s="24"/>
      <c r="D681" s="24"/>
      <c r="E681" s="24"/>
      <c r="F681" s="70"/>
      <c r="G681" s="24"/>
      <c r="H681" s="24"/>
      <c r="I681" s="24"/>
      <c r="J681" s="188"/>
      <c r="K681" s="183"/>
      <c r="L681" s="183"/>
      <c r="M681" s="183"/>
      <c r="N681" s="183"/>
      <c r="O681" s="24"/>
      <c r="P681" s="70"/>
    </row>
    <row r="682" spans="3:16" x14ac:dyDescent="0.25">
      <c r="C682" s="24"/>
      <c r="D682" s="24"/>
      <c r="E682" s="24"/>
      <c r="F682" s="70"/>
      <c r="G682" s="24"/>
      <c r="H682" s="24"/>
      <c r="I682" s="24"/>
      <c r="J682" s="188"/>
      <c r="K682" s="183"/>
      <c r="L682" s="183"/>
      <c r="M682" s="183"/>
      <c r="N682" s="183"/>
      <c r="O682" s="24"/>
      <c r="P682" s="70"/>
    </row>
    <row r="683" spans="3:16" x14ac:dyDescent="0.25">
      <c r="C683" s="24"/>
      <c r="D683" s="24"/>
      <c r="E683" s="24"/>
      <c r="F683" s="70"/>
      <c r="G683" s="24"/>
      <c r="H683" s="24"/>
      <c r="I683" s="24"/>
      <c r="J683" s="188"/>
      <c r="K683" s="183"/>
      <c r="L683" s="183"/>
      <c r="M683" s="183"/>
      <c r="N683" s="183"/>
      <c r="O683" s="24"/>
      <c r="P683" s="70"/>
    </row>
    <row r="684" spans="3:16" x14ac:dyDescent="0.25">
      <c r="C684" s="24"/>
      <c r="D684" s="24"/>
      <c r="E684" s="24"/>
      <c r="F684" s="70"/>
      <c r="G684" s="24"/>
      <c r="H684" s="24"/>
      <c r="I684" s="24"/>
      <c r="J684" s="188"/>
      <c r="K684" s="183"/>
      <c r="L684" s="183"/>
      <c r="M684" s="183"/>
      <c r="N684" s="183"/>
      <c r="O684" s="24"/>
      <c r="P684" s="70"/>
    </row>
    <row r="685" spans="3:16" x14ac:dyDescent="0.25">
      <c r="C685" s="24"/>
      <c r="D685" s="24"/>
      <c r="E685" s="24"/>
      <c r="F685" s="70"/>
      <c r="G685" s="24"/>
      <c r="H685" s="24"/>
      <c r="I685" s="24"/>
      <c r="J685" s="188"/>
      <c r="K685" s="183"/>
      <c r="L685" s="183"/>
      <c r="M685" s="183"/>
      <c r="N685" s="183"/>
      <c r="O685" s="24"/>
      <c r="P685" s="70"/>
    </row>
    <row r="686" spans="3:16" x14ac:dyDescent="0.25">
      <c r="C686" s="24"/>
      <c r="D686" s="24"/>
      <c r="E686" s="24"/>
      <c r="F686" s="70"/>
      <c r="G686" s="24"/>
      <c r="H686" s="24"/>
      <c r="I686" s="24"/>
      <c r="J686" s="188"/>
      <c r="K686" s="183"/>
      <c r="L686" s="183"/>
      <c r="M686" s="183"/>
      <c r="N686" s="183"/>
      <c r="O686" s="24"/>
      <c r="P686" s="70"/>
    </row>
    <row r="687" spans="3:16" x14ac:dyDescent="0.25">
      <c r="C687" s="24"/>
      <c r="D687" s="24"/>
      <c r="E687" s="24"/>
      <c r="F687" s="70"/>
      <c r="G687" s="24"/>
      <c r="H687" s="24"/>
      <c r="I687" s="24"/>
      <c r="J687" s="188"/>
      <c r="K687" s="183"/>
      <c r="L687" s="183"/>
      <c r="M687" s="183"/>
      <c r="N687" s="183"/>
      <c r="O687" s="24"/>
      <c r="P687" s="70"/>
    </row>
    <row r="688" spans="3:16" x14ac:dyDescent="0.25">
      <c r="C688" s="24"/>
      <c r="D688" s="24"/>
      <c r="E688" s="24"/>
      <c r="F688" s="70"/>
      <c r="G688" s="24"/>
      <c r="H688" s="24"/>
      <c r="I688" s="24"/>
      <c r="J688" s="188"/>
      <c r="K688" s="183"/>
      <c r="L688" s="183"/>
      <c r="M688" s="183"/>
      <c r="N688" s="183"/>
      <c r="O688" s="24"/>
      <c r="P688" s="70"/>
    </row>
    <row r="689" spans="3:16" x14ac:dyDescent="0.25">
      <c r="C689" s="24"/>
      <c r="D689" s="24"/>
      <c r="E689" s="24"/>
      <c r="F689" s="70"/>
      <c r="G689" s="24"/>
      <c r="H689" s="24"/>
      <c r="I689" s="24"/>
      <c r="J689" s="188"/>
      <c r="K689" s="183"/>
      <c r="L689" s="183"/>
      <c r="M689" s="183"/>
      <c r="N689" s="183"/>
      <c r="O689" s="24"/>
      <c r="P689" s="70"/>
    </row>
    <row r="690" spans="3:16" x14ac:dyDescent="0.25">
      <c r="C690" s="24"/>
      <c r="D690" s="24"/>
      <c r="E690" s="24"/>
      <c r="F690" s="70"/>
      <c r="G690" s="24"/>
      <c r="H690" s="24"/>
      <c r="I690" s="24"/>
      <c r="J690" s="188"/>
      <c r="K690" s="183"/>
      <c r="L690" s="183"/>
      <c r="M690" s="183"/>
      <c r="N690" s="183"/>
      <c r="O690" s="24"/>
      <c r="P690" s="70"/>
    </row>
    <row r="691" spans="3:16" x14ac:dyDescent="0.25">
      <c r="C691" s="24"/>
      <c r="D691" s="24"/>
      <c r="E691" s="24"/>
      <c r="F691" s="70"/>
      <c r="G691" s="24"/>
      <c r="H691" s="24"/>
      <c r="I691" s="24"/>
      <c r="J691" s="188"/>
      <c r="K691" s="183"/>
      <c r="L691" s="183"/>
      <c r="M691" s="183"/>
      <c r="N691" s="183"/>
      <c r="O691" s="24"/>
      <c r="P691" s="70"/>
    </row>
    <row r="692" spans="3:16" x14ac:dyDescent="0.25">
      <c r="C692" s="24"/>
      <c r="D692" s="24"/>
      <c r="E692" s="24"/>
      <c r="F692" s="70"/>
      <c r="G692" s="24"/>
      <c r="H692" s="24"/>
      <c r="I692" s="24"/>
      <c r="J692" s="188"/>
      <c r="K692" s="183"/>
      <c r="L692" s="183"/>
      <c r="M692" s="183"/>
      <c r="N692" s="183"/>
      <c r="O692" s="24"/>
      <c r="P692" s="70"/>
    </row>
    <row r="693" spans="3:16" x14ac:dyDescent="0.25">
      <c r="C693" s="24"/>
      <c r="D693" s="24"/>
      <c r="E693" s="24"/>
      <c r="F693" s="70"/>
      <c r="G693" s="24"/>
      <c r="H693" s="24"/>
      <c r="I693" s="24"/>
      <c r="J693" s="188"/>
      <c r="K693" s="183"/>
      <c r="L693" s="183"/>
      <c r="M693" s="183"/>
      <c r="N693" s="183"/>
      <c r="O693" s="24"/>
      <c r="P693" s="70"/>
    </row>
    <row r="694" spans="3:16" x14ac:dyDescent="0.25">
      <c r="C694" s="24"/>
      <c r="D694" s="24"/>
      <c r="E694" s="24"/>
      <c r="F694" s="70"/>
      <c r="G694" s="24"/>
      <c r="H694" s="24"/>
      <c r="I694" s="24"/>
      <c r="J694" s="188"/>
      <c r="K694" s="183"/>
      <c r="L694" s="183"/>
      <c r="M694" s="183"/>
      <c r="N694" s="183"/>
      <c r="O694" s="24"/>
      <c r="P694" s="70"/>
    </row>
    <row r="695" spans="3:16" x14ac:dyDescent="0.25">
      <c r="C695" s="24"/>
      <c r="D695" s="24"/>
      <c r="E695" s="24"/>
      <c r="F695" s="70"/>
      <c r="G695" s="24"/>
      <c r="H695" s="24"/>
      <c r="I695" s="24"/>
      <c r="J695" s="188"/>
      <c r="K695" s="183"/>
      <c r="L695" s="183"/>
      <c r="M695" s="183"/>
      <c r="N695" s="183"/>
      <c r="O695" s="24"/>
      <c r="P695" s="70"/>
    </row>
    <row r="696" spans="3:16" x14ac:dyDescent="0.25">
      <c r="C696" s="24"/>
      <c r="D696" s="24"/>
      <c r="E696" s="24"/>
      <c r="F696" s="70"/>
      <c r="G696" s="24"/>
      <c r="H696" s="24"/>
      <c r="I696" s="24"/>
      <c r="J696" s="188"/>
      <c r="K696" s="183"/>
      <c r="L696" s="183"/>
      <c r="M696" s="183"/>
      <c r="N696" s="183"/>
      <c r="O696" s="24"/>
      <c r="P696" s="70"/>
    </row>
    <row r="697" spans="3:16" x14ac:dyDescent="0.25">
      <c r="C697" s="24"/>
      <c r="D697" s="24"/>
      <c r="E697" s="24"/>
      <c r="F697" s="70"/>
      <c r="G697" s="24"/>
      <c r="H697" s="24"/>
      <c r="I697" s="24"/>
      <c r="J697" s="188"/>
      <c r="K697" s="183"/>
      <c r="L697" s="183"/>
      <c r="M697" s="183"/>
      <c r="N697" s="183"/>
      <c r="O697" s="24"/>
      <c r="P697" s="70"/>
    </row>
    <row r="698" spans="3:16" x14ac:dyDescent="0.25">
      <c r="C698" s="24"/>
      <c r="D698" s="24"/>
      <c r="E698" s="24"/>
      <c r="F698" s="70"/>
      <c r="G698" s="24"/>
      <c r="H698" s="24"/>
      <c r="I698" s="24"/>
      <c r="J698" s="188"/>
      <c r="K698" s="183"/>
      <c r="L698" s="183"/>
      <c r="M698" s="183"/>
      <c r="N698" s="183"/>
      <c r="O698" s="24"/>
      <c r="P698" s="70"/>
    </row>
    <row r="699" spans="3:16" x14ac:dyDescent="0.25">
      <c r="C699" s="24"/>
      <c r="D699" s="24"/>
      <c r="E699" s="24"/>
      <c r="F699" s="70"/>
      <c r="G699" s="24"/>
      <c r="H699" s="24"/>
      <c r="I699" s="24"/>
      <c r="J699" s="188"/>
      <c r="K699" s="183"/>
      <c r="L699" s="183"/>
      <c r="M699" s="183"/>
      <c r="N699" s="183"/>
      <c r="O699" s="24"/>
      <c r="P699" s="70"/>
    </row>
    <row r="700" spans="3:16" x14ac:dyDescent="0.25">
      <c r="C700" s="24"/>
      <c r="D700" s="24"/>
      <c r="E700" s="24"/>
      <c r="F700" s="70"/>
      <c r="G700" s="24"/>
      <c r="H700" s="24"/>
      <c r="I700" s="24"/>
      <c r="J700" s="188"/>
      <c r="K700" s="183"/>
      <c r="L700" s="183"/>
      <c r="M700" s="183"/>
      <c r="N700" s="183"/>
      <c r="O700" s="24"/>
      <c r="P700" s="70"/>
    </row>
    <row r="701" spans="3:16" x14ac:dyDescent="0.25">
      <c r="C701" s="24"/>
      <c r="D701" s="24"/>
      <c r="E701" s="24"/>
      <c r="F701" s="70"/>
      <c r="G701" s="24"/>
      <c r="H701" s="24"/>
      <c r="I701" s="24"/>
      <c r="J701" s="188"/>
      <c r="K701" s="183"/>
      <c r="L701" s="183"/>
      <c r="M701" s="183"/>
      <c r="N701" s="183"/>
      <c r="O701" s="24"/>
      <c r="P701" s="70"/>
    </row>
    <row r="702" spans="3:16" x14ac:dyDescent="0.25">
      <c r="C702" s="24"/>
      <c r="D702" s="24"/>
      <c r="E702" s="24"/>
      <c r="F702" s="70"/>
      <c r="G702" s="24"/>
      <c r="H702" s="24"/>
      <c r="I702" s="24"/>
      <c r="J702" s="188"/>
      <c r="K702" s="183"/>
      <c r="L702" s="183"/>
      <c r="M702" s="183"/>
      <c r="N702" s="183"/>
      <c r="O702" s="24"/>
      <c r="P702" s="70"/>
    </row>
    <row r="703" spans="3:16" x14ac:dyDescent="0.25">
      <c r="C703" s="24"/>
      <c r="D703" s="24"/>
      <c r="E703" s="24"/>
      <c r="F703" s="70"/>
      <c r="G703" s="24"/>
      <c r="H703" s="24"/>
      <c r="I703" s="24"/>
      <c r="J703" s="188"/>
      <c r="K703" s="183"/>
      <c r="L703" s="183"/>
      <c r="M703" s="183"/>
      <c r="N703" s="183"/>
      <c r="O703" s="24"/>
      <c r="P703" s="70"/>
    </row>
    <row r="704" spans="3:16" x14ac:dyDescent="0.25">
      <c r="C704" s="24"/>
      <c r="D704" s="24"/>
      <c r="E704" s="24"/>
      <c r="F704" s="70"/>
      <c r="G704" s="24"/>
      <c r="H704" s="24"/>
      <c r="I704" s="24"/>
      <c r="J704" s="188"/>
      <c r="K704" s="183"/>
      <c r="L704" s="183"/>
      <c r="M704" s="183"/>
      <c r="N704" s="183"/>
      <c r="O704" s="24"/>
      <c r="P704" s="70"/>
    </row>
    <row r="705" spans="3:16" x14ac:dyDescent="0.25">
      <c r="C705" s="24"/>
      <c r="D705" s="24"/>
      <c r="E705" s="24"/>
      <c r="F705" s="70"/>
      <c r="G705" s="24"/>
      <c r="H705" s="24"/>
      <c r="I705" s="24"/>
      <c r="J705" s="188"/>
      <c r="K705" s="183"/>
      <c r="L705" s="183"/>
      <c r="M705" s="183"/>
      <c r="N705" s="183"/>
      <c r="O705" s="24"/>
      <c r="P705" s="70"/>
    </row>
    <row r="706" spans="3:16" x14ac:dyDescent="0.25">
      <c r="C706" s="24"/>
      <c r="D706" s="24"/>
      <c r="E706" s="24"/>
      <c r="F706" s="70"/>
      <c r="G706" s="24"/>
      <c r="H706" s="24"/>
      <c r="I706" s="24"/>
      <c r="J706" s="188"/>
      <c r="K706" s="183"/>
      <c r="L706" s="183"/>
      <c r="M706" s="183"/>
      <c r="N706" s="183"/>
      <c r="O706" s="24"/>
      <c r="P706" s="70"/>
    </row>
    <row r="707" spans="3:16" x14ac:dyDescent="0.25">
      <c r="C707" s="24"/>
      <c r="D707" s="24"/>
      <c r="E707" s="24"/>
      <c r="F707" s="70"/>
      <c r="G707" s="24"/>
      <c r="H707" s="24"/>
      <c r="I707" s="24"/>
      <c r="J707" s="188"/>
      <c r="K707" s="183"/>
      <c r="L707" s="183"/>
      <c r="M707" s="183"/>
      <c r="N707" s="183"/>
      <c r="O707" s="24"/>
      <c r="P707" s="70"/>
    </row>
    <row r="708" spans="3:16" x14ac:dyDescent="0.25">
      <c r="C708" s="24"/>
      <c r="D708" s="24"/>
      <c r="E708" s="24"/>
      <c r="F708" s="70"/>
      <c r="G708" s="24"/>
      <c r="H708" s="24"/>
      <c r="I708" s="24"/>
      <c r="J708" s="188"/>
      <c r="K708" s="183"/>
      <c r="L708" s="183"/>
      <c r="M708" s="183"/>
      <c r="N708" s="183"/>
      <c r="O708" s="24"/>
      <c r="P708" s="70"/>
    </row>
    <row r="709" spans="3:16" x14ac:dyDescent="0.25">
      <c r="C709" s="24"/>
      <c r="D709" s="24"/>
      <c r="E709" s="24"/>
      <c r="F709" s="70"/>
      <c r="G709" s="24"/>
      <c r="H709" s="24"/>
      <c r="I709" s="24"/>
      <c r="J709" s="188"/>
      <c r="K709" s="183"/>
      <c r="L709" s="183"/>
      <c r="M709" s="183"/>
      <c r="N709" s="183"/>
      <c r="O709" s="24"/>
      <c r="P709" s="70"/>
    </row>
    <row r="710" spans="3:16" x14ac:dyDescent="0.25">
      <c r="C710" s="24"/>
      <c r="D710" s="24"/>
      <c r="E710" s="24"/>
      <c r="F710" s="70"/>
      <c r="G710" s="24"/>
      <c r="H710" s="24"/>
      <c r="I710" s="24"/>
      <c r="J710" s="188"/>
      <c r="K710" s="183"/>
      <c r="L710" s="183"/>
      <c r="M710" s="183"/>
      <c r="N710" s="183"/>
      <c r="O710" s="24"/>
      <c r="P710" s="70"/>
    </row>
    <row r="711" spans="3:16" x14ac:dyDescent="0.25">
      <c r="C711" s="24"/>
      <c r="D711" s="24"/>
      <c r="E711" s="24"/>
      <c r="F711" s="70"/>
      <c r="G711" s="24"/>
      <c r="H711" s="24"/>
      <c r="I711" s="24"/>
      <c r="J711" s="188"/>
      <c r="K711" s="183"/>
      <c r="L711" s="183"/>
      <c r="M711" s="183"/>
      <c r="N711" s="183"/>
      <c r="O711" s="24"/>
      <c r="P711" s="70"/>
    </row>
    <row r="712" spans="3:16" x14ac:dyDescent="0.25">
      <c r="C712" s="24"/>
      <c r="D712" s="24"/>
      <c r="E712" s="24"/>
      <c r="F712" s="70"/>
      <c r="G712" s="24"/>
      <c r="H712" s="24"/>
      <c r="I712" s="24"/>
      <c r="J712" s="188"/>
      <c r="K712" s="183"/>
      <c r="L712" s="183"/>
      <c r="M712" s="183"/>
      <c r="N712" s="183"/>
      <c r="O712" s="24"/>
      <c r="P712" s="70"/>
    </row>
    <row r="713" spans="3:16" x14ac:dyDescent="0.25">
      <c r="C713" s="24"/>
      <c r="D713" s="24"/>
      <c r="E713" s="24"/>
      <c r="F713" s="70"/>
      <c r="G713" s="24"/>
      <c r="H713" s="24"/>
      <c r="I713" s="24"/>
      <c r="J713" s="188"/>
      <c r="K713" s="183"/>
      <c r="L713" s="183"/>
      <c r="M713" s="183"/>
      <c r="N713" s="183"/>
      <c r="O713" s="24"/>
      <c r="P713" s="70"/>
    </row>
    <row r="714" spans="3:16" x14ac:dyDescent="0.25">
      <c r="C714" s="24"/>
      <c r="D714" s="24"/>
      <c r="E714" s="24"/>
      <c r="F714" s="70"/>
      <c r="G714" s="24"/>
      <c r="H714" s="24"/>
      <c r="I714" s="24"/>
      <c r="J714" s="188"/>
      <c r="K714" s="183"/>
      <c r="L714" s="183"/>
      <c r="M714" s="183"/>
      <c r="N714" s="183"/>
      <c r="O714" s="24"/>
      <c r="P714" s="70"/>
    </row>
    <row r="715" spans="3:16" x14ac:dyDescent="0.25">
      <c r="C715" s="24"/>
      <c r="D715" s="24"/>
      <c r="E715" s="24"/>
      <c r="F715" s="70"/>
      <c r="G715" s="24"/>
      <c r="H715" s="24"/>
      <c r="I715" s="24"/>
      <c r="J715" s="188"/>
      <c r="K715" s="183"/>
      <c r="L715" s="183"/>
      <c r="M715" s="183"/>
      <c r="N715" s="183"/>
      <c r="O715" s="24"/>
      <c r="P715" s="70"/>
    </row>
    <row r="716" spans="3:16" x14ac:dyDescent="0.25">
      <c r="C716" s="24"/>
      <c r="D716" s="24"/>
      <c r="E716" s="24"/>
      <c r="F716" s="70"/>
      <c r="G716" s="24"/>
      <c r="H716" s="24"/>
      <c r="I716" s="24"/>
      <c r="J716" s="188"/>
      <c r="K716" s="183"/>
      <c r="L716" s="183"/>
      <c r="M716" s="183"/>
      <c r="N716" s="183"/>
      <c r="O716" s="24"/>
      <c r="P716" s="70"/>
    </row>
    <row r="717" spans="3:16" x14ac:dyDescent="0.25">
      <c r="C717" s="24"/>
      <c r="D717" s="24"/>
      <c r="E717" s="24"/>
      <c r="F717" s="70"/>
      <c r="G717" s="24"/>
      <c r="H717" s="24"/>
      <c r="I717" s="24"/>
      <c r="J717" s="188"/>
      <c r="K717" s="183"/>
      <c r="L717" s="183"/>
      <c r="M717" s="183"/>
      <c r="N717" s="183"/>
      <c r="O717" s="24"/>
      <c r="P717" s="70"/>
    </row>
    <row r="718" spans="3:16" x14ac:dyDescent="0.25">
      <c r="C718" s="24"/>
      <c r="D718" s="24"/>
      <c r="E718" s="24"/>
      <c r="F718" s="70"/>
      <c r="G718" s="24"/>
      <c r="H718" s="24"/>
      <c r="I718" s="24"/>
      <c r="J718" s="188"/>
      <c r="K718" s="183"/>
      <c r="L718" s="183"/>
      <c r="M718" s="183"/>
      <c r="N718" s="183"/>
      <c r="O718" s="24"/>
      <c r="P718" s="70"/>
    </row>
    <row r="719" spans="3:16" x14ac:dyDescent="0.25">
      <c r="C719" s="24"/>
      <c r="D719" s="24"/>
      <c r="E719" s="24"/>
      <c r="F719" s="70"/>
      <c r="G719" s="24"/>
      <c r="H719" s="24"/>
      <c r="I719" s="24"/>
      <c r="J719" s="188"/>
      <c r="K719" s="183"/>
      <c r="L719" s="183"/>
      <c r="M719" s="183"/>
      <c r="N719" s="183"/>
      <c r="O719" s="24"/>
      <c r="P719" s="70"/>
    </row>
    <row r="720" spans="3:16" x14ac:dyDescent="0.25">
      <c r="C720" s="24"/>
      <c r="D720" s="24"/>
      <c r="E720" s="24"/>
      <c r="F720" s="70"/>
      <c r="G720" s="24"/>
      <c r="H720" s="24"/>
      <c r="I720" s="24"/>
      <c r="J720" s="188"/>
      <c r="K720" s="183"/>
      <c r="L720" s="183"/>
      <c r="M720" s="183"/>
      <c r="N720" s="183"/>
      <c r="O720" s="24"/>
      <c r="P720" s="70"/>
    </row>
    <row r="721" spans="3:16" x14ac:dyDescent="0.25">
      <c r="C721" s="24"/>
      <c r="D721" s="24"/>
      <c r="E721" s="24"/>
      <c r="F721" s="70"/>
      <c r="G721" s="24"/>
      <c r="H721" s="24"/>
      <c r="I721" s="24"/>
      <c r="J721" s="188"/>
      <c r="K721" s="183"/>
      <c r="L721" s="183"/>
      <c r="M721" s="183"/>
      <c r="N721" s="183"/>
      <c r="O721" s="24"/>
      <c r="P721" s="70"/>
    </row>
    <row r="722" spans="3:16" x14ac:dyDescent="0.25">
      <c r="C722" s="24"/>
      <c r="D722" s="24"/>
      <c r="E722" s="24"/>
      <c r="F722" s="70"/>
      <c r="G722" s="24"/>
      <c r="H722" s="24"/>
      <c r="I722" s="24"/>
      <c r="J722" s="188"/>
      <c r="K722" s="183"/>
      <c r="L722" s="183"/>
      <c r="M722" s="183"/>
      <c r="N722" s="183"/>
      <c r="O722" s="24"/>
      <c r="P722" s="70"/>
    </row>
    <row r="723" spans="3:16" x14ac:dyDescent="0.25">
      <c r="C723" s="24"/>
      <c r="D723" s="24"/>
      <c r="E723" s="24"/>
      <c r="F723" s="70"/>
      <c r="G723" s="24"/>
      <c r="H723" s="24"/>
      <c r="I723" s="24"/>
      <c r="J723" s="188"/>
      <c r="K723" s="183"/>
      <c r="L723" s="183"/>
      <c r="M723" s="183"/>
      <c r="N723" s="183"/>
      <c r="O723" s="24"/>
      <c r="P723" s="70"/>
    </row>
    <row r="724" spans="3:16" x14ac:dyDescent="0.25">
      <c r="C724" s="24"/>
      <c r="D724" s="24"/>
      <c r="E724" s="24"/>
      <c r="F724" s="70"/>
      <c r="G724" s="24"/>
      <c r="H724" s="24"/>
      <c r="I724" s="24"/>
      <c r="J724" s="188"/>
      <c r="K724" s="183"/>
      <c r="L724" s="183"/>
      <c r="M724" s="183"/>
      <c r="N724" s="183"/>
      <c r="O724" s="24"/>
      <c r="P724" s="70"/>
    </row>
    <row r="725" spans="3:16" x14ac:dyDescent="0.25">
      <c r="C725" s="24"/>
      <c r="D725" s="24"/>
      <c r="E725" s="24"/>
      <c r="F725" s="70"/>
      <c r="G725" s="24"/>
      <c r="H725" s="24"/>
      <c r="I725" s="24"/>
      <c r="J725" s="188"/>
      <c r="K725" s="183"/>
      <c r="L725" s="183"/>
      <c r="M725" s="183"/>
      <c r="N725" s="183"/>
      <c r="O725" s="24"/>
      <c r="P725" s="70"/>
    </row>
    <row r="726" spans="3:16" x14ac:dyDescent="0.25">
      <c r="C726" s="24"/>
      <c r="D726" s="24"/>
      <c r="E726" s="24"/>
      <c r="F726" s="70"/>
      <c r="G726" s="24"/>
      <c r="H726" s="24"/>
      <c r="I726" s="24"/>
      <c r="J726" s="188"/>
      <c r="K726" s="183"/>
      <c r="L726" s="183"/>
      <c r="M726" s="183"/>
      <c r="N726" s="183"/>
      <c r="O726" s="24"/>
      <c r="P726" s="70"/>
    </row>
    <row r="727" spans="3:16" x14ac:dyDescent="0.25">
      <c r="C727" s="24"/>
      <c r="D727" s="24"/>
      <c r="E727" s="24"/>
      <c r="F727" s="70"/>
      <c r="G727" s="24"/>
      <c r="H727" s="24"/>
      <c r="I727" s="24"/>
      <c r="J727" s="188"/>
      <c r="K727" s="183"/>
      <c r="L727" s="183"/>
      <c r="M727" s="183"/>
      <c r="N727" s="183"/>
      <c r="O727" s="24"/>
      <c r="P727" s="70"/>
    </row>
    <row r="728" spans="3:16" x14ac:dyDescent="0.25">
      <c r="C728" s="24"/>
      <c r="D728" s="24"/>
      <c r="E728" s="24"/>
      <c r="F728" s="70"/>
      <c r="G728" s="24"/>
      <c r="H728" s="24"/>
      <c r="I728" s="24"/>
      <c r="J728" s="188"/>
      <c r="K728" s="183"/>
      <c r="L728" s="183"/>
      <c r="M728" s="183"/>
      <c r="N728" s="183"/>
      <c r="O728" s="24"/>
      <c r="P728" s="70"/>
    </row>
    <row r="729" spans="3:16" x14ac:dyDescent="0.25">
      <c r="C729" s="24"/>
      <c r="D729" s="24"/>
      <c r="E729" s="24"/>
      <c r="F729" s="70"/>
      <c r="G729" s="24"/>
      <c r="H729" s="24"/>
      <c r="I729" s="24"/>
      <c r="J729" s="188"/>
      <c r="K729" s="183"/>
      <c r="L729" s="183"/>
      <c r="M729" s="183"/>
      <c r="N729" s="183"/>
      <c r="O729" s="24"/>
      <c r="P729" s="70"/>
    </row>
    <row r="730" spans="3:16" x14ac:dyDescent="0.25">
      <c r="C730" s="24"/>
      <c r="D730" s="24"/>
      <c r="E730" s="24"/>
      <c r="F730" s="70"/>
      <c r="G730" s="24"/>
      <c r="H730" s="24"/>
      <c r="I730" s="24"/>
      <c r="J730" s="188"/>
      <c r="K730" s="183"/>
      <c r="L730" s="183"/>
      <c r="M730" s="183"/>
      <c r="N730" s="183"/>
      <c r="O730" s="24"/>
      <c r="P730" s="70"/>
    </row>
    <row r="731" spans="3:16" x14ac:dyDescent="0.25">
      <c r="C731" s="24"/>
      <c r="D731" s="24"/>
      <c r="E731" s="24"/>
      <c r="F731" s="70"/>
      <c r="G731" s="24"/>
      <c r="H731" s="24"/>
      <c r="I731" s="24"/>
      <c r="J731" s="188"/>
      <c r="K731" s="183"/>
      <c r="L731" s="183"/>
      <c r="M731" s="183"/>
      <c r="N731" s="183"/>
      <c r="O731" s="24"/>
      <c r="P731" s="70"/>
    </row>
    <row r="732" spans="3:16" x14ac:dyDescent="0.25">
      <c r="C732" s="24"/>
      <c r="D732" s="24"/>
      <c r="E732" s="24"/>
      <c r="F732" s="70"/>
      <c r="G732" s="24"/>
      <c r="H732" s="24"/>
      <c r="I732" s="24"/>
      <c r="J732" s="188"/>
      <c r="K732" s="183"/>
      <c r="L732" s="183"/>
      <c r="M732" s="183"/>
      <c r="N732" s="183"/>
      <c r="O732" s="24"/>
      <c r="P732" s="70"/>
    </row>
    <row r="733" spans="3:16" x14ac:dyDescent="0.25">
      <c r="C733" s="24"/>
      <c r="D733" s="24"/>
      <c r="E733" s="24"/>
      <c r="F733" s="70"/>
      <c r="G733" s="24"/>
      <c r="H733" s="24"/>
      <c r="I733" s="24"/>
      <c r="J733" s="188"/>
      <c r="K733" s="183"/>
      <c r="L733" s="183"/>
      <c r="M733" s="183"/>
      <c r="N733" s="183"/>
      <c r="O733" s="24"/>
      <c r="P733" s="70"/>
    </row>
    <row r="734" spans="3:16" x14ac:dyDescent="0.25">
      <c r="C734" s="24"/>
      <c r="D734" s="24"/>
      <c r="E734" s="24"/>
      <c r="F734" s="70"/>
      <c r="G734" s="24"/>
      <c r="H734" s="24"/>
      <c r="I734" s="24"/>
      <c r="J734" s="188"/>
      <c r="K734" s="183"/>
      <c r="L734" s="183"/>
      <c r="M734" s="183"/>
      <c r="N734" s="183"/>
      <c r="O734" s="24"/>
      <c r="P734" s="70"/>
    </row>
    <row r="735" spans="3:16" x14ac:dyDescent="0.25">
      <c r="C735" s="24"/>
      <c r="D735" s="24"/>
      <c r="E735" s="24"/>
      <c r="F735" s="70"/>
      <c r="G735" s="24"/>
      <c r="H735" s="24"/>
      <c r="I735" s="24"/>
      <c r="J735" s="188"/>
      <c r="K735" s="183"/>
      <c r="L735" s="183"/>
      <c r="M735" s="183"/>
      <c r="N735" s="183"/>
      <c r="O735" s="24"/>
      <c r="P735" s="70"/>
    </row>
    <row r="736" spans="3:16" x14ac:dyDescent="0.25">
      <c r="C736" s="24"/>
      <c r="D736" s="24"/>
      <c r="E736" s="24"/>
      <c r="F736" s="70"/>
      <c r="G736" s="24"/>
      <c r="H736" s="24"/>
      <c r="I736" s="24"/>
      <c r="J736" s="188"/>
      <c r="K736" s="183"/>
      <c r="L736" s="183"/>
      <c r="M736" s="183"/>
      <c r="N736" s="183"/>
      <c r="O736" s="24"/>
      <c r="P736" s="70"/>
    </row>
    <row r="737" spans="3:16" x14ac:dyDescent="0.25">
      <c r="C737" s="24"/>
      <c r="D737" s="24"/>
      <c r="E737" s="24"/>
      <c r="F737" s="70"/>
      <c r="G737" s="24"/>
      <c r="H737" s="24"/>
      <c r="I737" s="24"/>
      <c r="J737" s="188"/>
      <c r="K737" s="183"/>
      <c r="L737" s="183"/>
      <c r="M737" s="183"/>
      <c r="N737" s="183"/>
      <c r="O737" s="24"/>
      <c r="P737" s="70"/>
    </row>
    <row r="738" spans="3:16" x14ac:dyDescent="0.25">
      <c r="C738" s="24"/>
      <c r="D738" s="24"/>
      <c r="E738" s="24"/>
      <c r="F738" s="70"/>
      <c r="G738" s="24"/>
      <c r="H738" s="24"/>
      <c r="I738" s="24"/>
      <c r="J738" s="188"/>
      <c r="K738" s="183"/>
      <c r="L738" s="183"/>
      <c r="M738" s="183"/>
      <c r="N738" s="183"/>
      <c r="O738" s="24"/>
      <c r="P738" s="70"/>
    </row>
    <row r="739" spans="3:16" x14ac:dyDescent="0.25">
      <c r="C739" s="24"/>
      <c r="D739" s="24"/>
      <c r="E739" s="24"/>
      <c r="F739" s="70"/>
      <c r="G739" s="24"/>
      <c r="H739" s="24"/>
      <c r="I739" s="24"/>
      <c r="J739" s="188"/>
      <c r="K739" s="183"/>
      <c r="L739" s="183"/>
      <c r="M739" s="183"/>
      <c r="N739" s="183"/>
      <c r="O739" s="24"/>
      <c r="P739" s="70"/>
    </row>
    <row r="740" spans="3:16" x14ac:dyDescent="0.25">
      <c r="C740" s="24"/>
      <c r="D740" s="24"/>
      <c r="E740" s="24"/>
      <c r="F740" s="70"/>
      <c r="G740" s="24"/>
      <c r="H740" s="24"/>
      <c r="I740" s="24"/>
      <c r="J740" s="188"/>
      <c r="K740" s="183"/>
      <c r="L740" s="183"/>
      <c r="M740" s="183"/>
      <c r="N740" s="183"/>
      <c r="O740" s="24"/>
      <c r="P740" s="70"/>
    </row>
    <row r="741" spans="3:16" x14ac:dyDescent="0.25">
      <c r="C741" s="24"/>
      <c r="D741" s="24"/>
      <c r="E741" s="24"/>
      <c r="F741" s="70"/>
      <c r="G741" s="24"/>
      <c r="H741" s="24"/>
      <c r="I741" s="24"/>
      <c r="J741" s="188"/>
      <c r="K741" s="183"/>
      <c r="L741" s="183"/>
      <c r="M741" s="183"/>
      <c r="N741" s="183"/>
      <c r="O741" s="24"/>
      <c r="P741" s="70"/>
    </row>
    <row r="742" spans="3:16" x14ac:dyDescent="0.25">
      <c r="C742" s="24"/>
      <c r="D742" s="24"/>
      <c r="E742" s="24"/>
      <c r="F742" s="70"/>
      <c r="G742" s="24"/>
      <c r="H742" s="24"/>
      <c r="I742" s="24"/>
      <c r="J742" s="188"/>
      <c r="K742" s="183"/>
      <c r="L742" s="183"/>
      <c r="M742" s="183"/>
      <c r="N742" s="183"/>
      <c r="O742" s="24"/>
      <c r="P742" s="70"/>
    </row>
    <row r="743" spans="3:16" x14ac:dyDescent="0.25">
      <c r="C743" s="24"/>
      <c r="D743" s="24"/>
      <c r="E743" s="24"/>
      <c r="F743" s="70"/>
      <c r="G743" s="24"/>
      <c r="H743" s="24"/>
      <c r="I743" s="24"/>
      <c r="J743" s="188"/>
      <c r="K743" s="183"/>
      <c r="L743" s="183"/>
      <c r="M743" s="183"/>
      <c r="N743" s="183"/>
      <c r="O743" s="24"/>
      <c r="P743" s="70"/>
    </row>
    <row r="744" spans="3:16" x14ac:dyDescent="0.25">
      <c r="C744" s="24"/>
      <c r="D744" s="24"/>
      <c r="E744" s="24"/>
      <c r="F744" s="70"/>
      <c r="G744" s="24"/>
      <c r="H744" s="24"/>
      <c r="I744" s="24"/>
      <c r="J744" s="188"/>
      <c r="K744" s="183"/>
      <c r="L744" s="183"/>
      <c r="M744" s="183"/>
      <c r="N744" s="183"/>
      <c r="O744" s="24"/>
      <c r="P744" s="70"/>
    </row>
    <row r="745" spans="3:16" x14ac:dyDescent="0.25">
      <c r="C745" s="24"/>
      <c r="D745" s="24"/>
      <c r="E745" s="24"/>
      <c r="F745" s="70"/>
      <c r="G745" s="24"/>
      <c r="H745" s="24"/>
      <c r="I745" s="24"/>
      <c r="J745" s="188"/>
      <c r="K745" s="183"/>
      <c r="L745" s="183"/>
      <c r="M745" s="183"/>
      <c r="N745" s="183"/>
      <c r="O745" s="24"/>
      <c r="P745" s="70"/>
    </row>
    <row r="746" spans="3:16" x14ac:dyDescent="0.25">
      <c r="C746" s="24"/>
      <c r="D746" s="24"/>
      <c r="E746" s="24"/>
      <c r="F746" s="70"/>
      <c r="G746" s="24"/>
      <c r="H746" s="24"/>
      <c r="I746" s="24"/>
      <c r="J746" s="188"/>
      <c r="K746" s="183"/>
      <c r="L746" s="183"/>
      <c r="M746" s="183"/>
      <c r="N746" s="183"/>
      <c r="O746" s="24"/>
      <c r="P746" s="70"/>
    </row>
    <row r="747" spans="3:16" x14ac:dyDescent="0.25">
      <c r="C747" s="24"/>
      <c r="D747" s="24"/>
      <c r="E747" s="24"/>
      <c r="F747" s="70"/>
      <c r="G747" s="24"/>
      <c r="H747" s="24"/>
      <c r="I747" s="24"/>
      <c r="J747" s="188"/>
      <c r="K747" s="183"/>
      <c r="L747" s="183"/>
      <c r="M747" s="183"/>
      <c r="N747" s="183"/>
      <c r="O747" s="24"/>
      <c r="P747" s="70"/>
    </row>
    <row r="748" spans="3:16" x14ac:dyDescent="0.25">
      <c r="C748" s="24"/>
      <c r="D748" s="24"/>
      <c r="E748" s="24"/>
      <c r="F748" s="70"/>
      <c r="G748" s="24"/>
      <c r="H748" s="24"/>
      <c r="I748" s="24"/>
      <c r="J748" s="188"/>
      <c r="K748" s="183"/>
      <c r="L748" s="183"/>
      <c r="M748" s="183"/>
      <c r="N748" s="183"/>
      <c r="O748" s="24"/>
      <c r="P748" s="70"/>
    </row>
    <row r="749" spans="3:16" x14ac:dyDescent="0.25">
      <c r="C749" s="24"/>
      <c r="D749" s="24"/>
      <c r="E749" s="24"/>
      <c r="F749" s="70"/>
      <c r="G749" s="24"/>
      <c r="H749" s="24"/>
      <c r="I749" s="24"/>
      <c r="J749" s="188"/>
      <c r="K749" s="183"/>
      <c r="L749" s="183"/>
      <c r="M749" s="183"/>
      <c r="N749" s="183"/>
      <c r="O749" s="24"/>
      <c r="P749" s="70"/>
    </row>
    <row r="750" spans="3:16" x14ac:dyDescent="0.25">
      <c r="C750" s="24"/>
      <c r="D750" s="24"/>
      <c r="E750" s="24"/>
      <c r="F750" s="70"/>
      <c r="G750" s="24"/>
      <c r="H750" s="24"/>
      <c r="I750" s="24"/>
      <c r="J750" s="188"/>
      <c r="K750" s="183"/>
      <c r="L750" s="183"/>
      <c r="M750" s="183"/>
      <c r="N750" s="183"/>
      <c r="O750" s="24"/>
      <c r="P750" s="70"/>
    </row>
    <row r="751" spans="3:16" x14ac:dyDescent="0.25">
      <c r="C751" s="24"/>
      <c r="D751" s="24"/>
      <c r="E751" s="24"/>
      <c r="F751" s="70"/>
      <c r="G751" s="24"/>
      <c r="H751" s="24"/>
      <c r="I751" s="24"/>
      <c r="J751" s="188"/>
      <c r="K751" s="183"/>
      <c r="L751" s="183"/>
      <c r="M751" s="183"/>
      <c r="N751" s="183"/>
      <c r="O751" s="24"/>
      <c r="P751" s="70"/>
    </row>
    <row r="752" spans="3:16" x14ac:dyDescent="0.25">
      <c r="C752" s="24"/>
      <c r="D752" s="24"/>
      <c r="E752" s="24"/>
      <c r="F752" s="70"/>
      <c r="G752" s="24"/>
      <c r="H752" s="24"/>
      <c r="I752" s="24"/>
      <c r="J752" s="188"/>
      <c r="K752" s="183"/>
      <c r="L752" s="183"/>
      <c r="M752" s="183"/>
      <c r="N752" s="183"/>
      <c r="O752" s="24"/>
      <c r="P752" s="70"/>
    </row>
    <row r="753" spans="3:16" x14ac:dyDescent="0.25">
      <c r="C753" s="24"/>
      <c r="D753" s="24"/>
      <c r="E753" s="24"/>
      <c r="F753" s="70"/>
      <c r="G753" s="24"/>
      <c r="H753" s="24"/>
      <c r="I753" s="24"/>
      <c r="J753" s="188"/>
      <c r="K753" s="183"/>
      <c r="L753" s="183"/>
      <c r="M753" s="183"/>
      <c r="N753" s="183"/>
      <c r="O753" s="24"/>
      <c r="P753" s="70"/>
    </row>
    <row r="754" spans="3:16" x14ac:dyDescent="0.25">
      <c r="C754" s="24"/>
      <c r="D754" s="24"/>
      <c r="E754" s="24"/>
      <c r="F754" s="70"/>
      <c r="G754" s="24"/>
      <c r="H754" s="24"/>
      <c r="I754" s="24"/>
      <c r="J754" s="188"/>
      <c r="K754" s="183"/>
      <c r="L754" s="183"/>
      <c r="M754" s="183"/>
      <c r="N754" s="183"/>
      <c r="O754" s="24"/>
      <c r="P754" s="70"/>
    </row>
    <row r="755" spans="3:16" x14ac:dyDescent="0.25">
      <c r="C755" s="24"/>
      <c r="D755" s="24"/>
      <c r="E755" s="24"/>
      <c r="F755" s="70"/>
      <c r="G755" s="24"/>
      <c r="H755" s="24"/>
      <c r="I755" s="24"/>
      <c r="J755" s="188"/>
      <c r="K755" s="183"/>
      <c r="L755" s="183"/>
      <c r="M755" s="183"/>
      <c r="N755" s="183"/>
      <c r="O755" s="24"/>
      <c r="P755" s="70"/>
    </row>
    <row r="756" spans="3:16" x14ac:dyDescent="0.25">
      <c r="C756" s="24"/>
      <c r="D756" s="24"/>
      <c r="E756" s="24"/>
      <c r="F756" s="70"/>
      <c r="G756" s="24"/>
      <c r="H756" s="24"/>
      <c r="I756" s="24"/>
      <c r="J756" s="188"/>
      <c r="K756" s="183"/>
      <c r="L756" s="183"/>
      <c r="M756" s="183"/>
      <c r="N756" s="183"/>
      <c r="O756" s="24"/>
      <c r="P756" s="70"/>
    </row>
    <row r="757" spans="3:16" x14ac:dyDescent="0.25">
      <c r="C757" s="24"/>
      <c r="D757" s="24"/>
      <c r="E757" s="24"/>
      <c r="F757" s="70"/>
      <c r="G757" s="24"/>
      <c r="H757" s="24"/>
      <c r="I757" s="24"/>
      <c r="J757" s="188"/>
      <c r="K757" s="183"/>
      <c r="L757" s="183"/>
      <c r="M757" s="183"/>
      <c r="N757" s="183"/>
      <c r="O757" s="24"/>
      <c r="P757" s="70"/>
    </row>
    <row r="758" spans="3:16" x14ac:dyDescent="0.25">
      <c r="C758" s="24"/>
      <c r="D758" s="24"/>
      <c r="E758" s="24"/>
      <c r="F758" s="70"/>
      <c r="G758" s="24"/>
      <c r="H758" s="24"/>
      <c r="I758" s="24"/>
      <c r="J758" s="188"/>
      <c r="K758" s="183"/>
      <c r="L758" s="183"/>
      <c r="M758" s="183"/>
      <c r="N758" s="183"/>
      <c r="O758" s="24"/>
      <c r="P758" s="70"/>
    </row>
    <row r="759" spans="3:16" x14ac:dyDescent="0.25">
      <c r="C759" s="24"/>
      <c r="D759" s="24"/>
      <c r="E759" s="24"/>
      <c r="F759" s="70"/>
      <c r="G759" s="24"/>
      <c r="H759" s="24"/>
      <c r="I759" s="24"/>
      <c r="J759" s="188"/>
      <c r="K759" s="183"/>
      <c r="L759" s="183"/>
      <c r="M759" s="183"/>
      <c r="N759" s="183"/>
      <c r="O759" s="24"/>
      <c r="P759" s="70"/>
    </row>
    <row r="760" spans="3:16" x14ac:dyDescent="0.25">
      <c r="C760" s="24"/>
      <c r="D760" s="24"/>
      <c r="E760" s="24"/>
      <c r="F760" s="70"/>
      <c r="G760" s="24"/>
      <c r="H760" s="24"/>
      <c r="I760" s="24"/>
      <c r="J760" s="188"/>
      <c r="K760" s="183"/>
      <c r="L760" s="183"/>
      <c r="M760" s="183"/>
      <c r="N760" s="183"/>
      <c r="O760" s="24"/>
      <c r="P760" s="70"/>
    </row>
    <row r="761" spans="3:16" x14ac:dyDescent="0.25">
      <c r="C761" s="24"/>
      <c r="D761" s="24"/>
      <c r="E761" s="24"/>
      <c r="F761" s="70"/>
      <c r="G761" s="24"/>
      <c r="H761" s="24"/>
      <c r="I761" s="24"/>
      <c r="J761" s="188"/>
      <c r="K761" s="183"/>
      <c r="L761" s="183"/>
      <c r="M761" s="183"/>
      <c r="N761" s="183"/>
      <c r="O761" s="24"/>
      <c r="P761" s="70"/>
    </row>
    <row r="762" spans="3:16" x14ac:dyDescent="0.25">
      <c r="C762" s="24"/>
      <c r="D762" s="24"/>
      <c r="E762" s="24"/>
      <c r="F762" s="70"/>
      <c r="G762" s="24"/>
      <c r="H762" s="24"/>
      <c r="I762" s="24"/>
      <c r="J762" s="188"/>
      <c r="K762" s="183"/>
      <c r="L762" s="183"/>
      <c r="M762" s="183"/>
      <c r="N762" s="183"/>
      <c r="O762" s="24"/>
      <c r="P762" s="70"/>
    </row>
    <row r="763" spans="3:16" x14ac:dyDescent="0.25">
      <c r="C763" s="24"/>
      <c r="D763" s="24"/>
      <c r="E763" s="24"/>
      <c r="F763" s="70"/>
      <c r="G763" s="24"/>
      <c r="H763" s="24"/>
      <c r="I763" s="24"/>
      <c r="J763" s="188"/>
      <c r="K763" s="183"/>
      <c r="L763" s="183"/>
      <c r="M763" s="183"/>
      <c r="N763" s="183"/>
      <c r="O763" s="24"/>
      <c r="P763" s="70"/>
    </row>
    <row r="764" spans="3:16" x14ac:dyDescent="0.25">
      <c r="C764" s="24"/>
      <c r="D764" s="24"/>
      <c r="E764" s="24"/>
      <c r="F764" s="70"/>
      <c r="G764" s="24"/>
      <c r="H764" s="24"/>
      <c r="I764" s="24"/>
      <c r="J764" s="188"/>
      <c r="K764" s="183"/>
      <c r="L764" s="183"/>
      <c r="M764" s="183"/>
      <c r="N764" s="183"/>
      <c r="O764" s="24"/>
      <c r="P764" s="70"/>
    </row>
    <row r="765" spans="3:16" x14ac:dyDescent="0.25">
      <c r="C765" s="24"/>
      <c r="D765" s="24"/>
      <c r="E765" s="24"/>
      <c r="F765" s="70"/>
      <c r="G765" s="24"/>
      <c r="H765" s="24"/>
      <c r="I765" s="24"/>
      <c r="J765" s="188"/>
      <c r="K765" s="183"/>
      <c r="L765" s="183"/>
      <c r="M765" s="183"/>
      <c r="N765" s="183"/>
      <c r="O765" s="24"/>
      <c r="P765" s="70"/>
    </row>
    <row r="766" spans="3:16" x14ac:dyDescent="0.25">
      <c r="C766" s="24"/>
      <c r="D766" s="24"/>
      <c r="E766" s="24"/>
      <c r="F766" s="70"/>
      <c r="G766" s="24"/>
      <c r="H766" s="24"/>
      <c r="I766" s="24"/>
      <c r="J766" s="188"/>
      <c r="K766" s="183"/>
      <c r="L766" s="183"/>
      <c r="M766" s="183"/>
      <c r="N766" s="183"/>
      <c r="O766" s="24"/>
      <c r="P766" s="70"/>
    </row>
    <row r="767" spans="3:16" x14ac:dyDescent="0.25">
      <c r="C767" s="24"/>
      <c r="D767" s="24"/>
      <c r="E767" s="24"/>
      <c r="F767" s="70"/>
      <c r="G767" s="24"/>
      <c r="H767" s="24"/>
      <c r="I767" s="24"/>
      <c r="J767" s="188"/>
      <c r="K767" s="183"/>
      <c r="L767" s="183"/>
      <c r="M767" s="183"/>
      <c r="N767" s="183"/>
      <c r="O767" s="24"/>
      <c r="P767" s="70"/>
    </row>
    <row r="768" spans="3:16" x14ac:dyDescent="0.25">
      <c r="C768" s="24"/>
      <c r="D768" s="24"/>
      <c r="E768" s="24"/>
      <c r="F768" s="70"/>
      <c r="G768" s="24"/>
      <c r="H768" s="24"/>
      <c r="I768" s="24"/>
      <c r="J768" s="188"/>
      <c r="K768" s="183"/>
      <c r="L768" s="183"/>
      <c r="M768" s="183"/>
      <c r="N768" s="183"/>
      <c r="O768" s="24"/>
      <c r="P768" s="70"/>
    </row>
    <row r="769" spans="3:16" x14ac:dyDescent="0.25">
      <c r="C769" s="24"/>
      <c r="D769" s="24"/>
      <c r="E769" s="24"/>
      <c r="F769" s="70"/>
      <c r="G769" s="24"/>
      <c r="H769" s="24"/>
      <c r="I769" s="24"/>
      <c r="J769" s="188"/>
      <c r="K769" s="183"/>
      <c r="L769" s="183"/>
      <c r="M769" s="183"/>
      <c r="N769" s="183"/>
      <c r="O769" s="24"/>
      <c r="P769" s="70"/>
    </row>
    <row r="770" spans="3:16" x14ac:dyDescent="0.25">
      <c r="C770" s="24"/>
      <c r="D770" s="24"/>
      <c r="E770" s="24"/>
      <c r="F770" s="70"/>
      <c r="G770" s="24"/>
      <c r="H770" s="24"/>
      <c r="I770" s="24"/>
      <c r="J770" s="188"/>
      <c r="K770" s="183"/>
      <c r="L770" s="183"/>
      <c r="M770" s="183"/>
      <c r="N770" s="183"/>
      <c r="O770" s="24"/>
      <c r="P770" s="70"/>
    </row>
    <row r="771" spans="3:16" x14ac:dyDescent="0.25">
      <c r="C771" s="24"/>
      <c r="D771" s="24"/>
      <c r="E771" s="24"/>
      <c r="F771" s="70"/>
      <c r="G771" s="24"/>
      <c r="H771" s="24"/>
      <c r="I771" s="24"/>
      <c r="J771" s="188"/>
      <c r="K771" s="183"/>
      <c r="L771" s="183"/>
      <c r="M771" s="183"/>
      <c r="N771" s="183"/>
      <c r="O771" s="24"/>
      <c r="P771" s="70"/>
    </row>
    <row r="772" spans="3:16" x14ac:dyDescent="0.25">
      <c r="C772" s="24"/>
      <c r="D772" s="24"/>
      <c r="E772" s="24"/>
      <c r="F772" s="70"/>
      <c r="G772" s="24"/>
      <c r="H772" s="24"/>
      <c r="I772" s="24"/>
      <c r="J772" s="188"/>
      <c r="K772" s="183"/>
      <c r="L772" s="183"/>
      <c r="M772" s="183"/>
      <c r="N772" s="183"/>
      <c r="O772" s="24"/>
      <c r="P772" s="70"/>
    </row>
    <row r="773" spans="3:16" x14ac:dyDescent="0.25">
      <c r="C773" s="24"/>
      <c r="D773" s="24"/>
      <c r="E773" s="24"/>
      <c r="F773" s="70"/>
      <c r="G773" s="24"/>
      <c r="H773" s="24"/>
      <c r="I773" s="24"/>
      <c r="J773" s="188"/>
      <c r="K773" s="183"/>
      <c r="L773" s="183"/>
      <c r="M773" s="183"/>
      <c r="N773" s="183"/>
      <c r="O773" s="24"/>
      <c r="P773" s="70"/>
    </row>
    <row r="774" spans="3:16" x14ac:dyDescent="0.25">
      <c r="C774" s="24"/>
      <c r="D774" s="24"/>
      <c r="E774" s="24"/>
      <c r="F774" s="70"/>
      <c r="G774" s="24"/>
      <c r="H774" s="24"/>
      <c r="I774" s="24"/>
      <c r="J774" s="188"/>
      <c r="K774" s="183"/>
      <c r="L774" s="183"/>
      <c r="M774" s="183"/>
      <c r="N774" s="183"/>
      <c r="O774" s="24"/>
      <c r="P774" s="70"/>
    </row>
    <row r="775" spans="3:16" x14ac:dyDescent="0.25">
      <c r="C775" s="24"/>
      <c r="D775" s="24"/>
      <c r="E775" s="24"/>
      <c r="F775" s="70"/>
      <c r="G775" s="24"/>
      <c r="H775" s="24"/>
      <c r="I775" s="24"/>
      <c r="J775" s="188"/>
      <c r="K775" s="183"/>
      <c r="L775" s="183"/>
      <c r="M775" s="183"/>
      <c r="N775" s="183"/>
      <c r="O775" s="24"/>
      <c r="P775" s="70"/>
    </row>
    <row r="776" spans="3:16" x14ac:dyDescent="0.25">
      <c r="C776" s="24"/>
      <c r="D776" s="24"/>
      <c r="E776" s="24"/>
      <c r="F776" s="70"/>
      <c r="G776" s="24"/>
      <c r="H776" s="24"/>
      <c r="I776" s="24"/>
      <c r="J776" s="188"/>
      <c r="K776" s="183"/>
      <c r="L776" s="183"/>
      <c r="M776" s="183"/>
      <c r="N776" s="183"/>
      <c r="O776" s="24"/>
      <c r="P776" s="70"/>
    </row>
    <row r="777" spans="3:16" x14ac:dyDescent="0.25">
      <c r="C777" s="24"/>
      <c r="D777" s="24"/>
      <c r="E777" s="24"/>
      <c r="F777" s="70"/>
      <c r="G777" s="24"/>
      <c r="H777" s="24"/>
      <c r="I777" s="24"/>
      <c r="J777" s="188"/>
      <c r="K777" s="183"/>
      <c r="L777" s="183"/>
      <c r="M777" s="183"/>
      <c r="N777" s="183"/>
      <c r="O777" s="24"/>
      <c r="P777" s="70"/>
    </row>
    <row r="778" spans="3:16" x14ac:dyDescent="0.25">
      <c r="C778" s="24"/>
      <c r="D778" s="24"/>
      <c r="E778" s="24"/>
      <c r="F778" s="70"/>
      <c r="G778" s="24"/>
      <c r="H778" s="24"/>
      <c r="I778" s="24"/>
      <c r="J778" s="188"/>
      <c r="K778" s="183"/>
      <c r="L778" s="183"/>
      <c r="M778" s="183"/>
      <c r="N778" s="183"/>
      <c r="O778" s="24"/>
      <c r="P778" s="70"/>
    </row>
    <row r="779" spans="3:16" x14ac:dyDescent="0.25">
      <c r="C779" s="24"/>
      <c r="D779" s="24"/>
      <c r="E779" s="24"/>
      <c r="F779" s="70"/>
      <c r="G779" s="24"/>
      <c r="H779" s="24"/>
      <c r="I779" s="24"/>
      <c r="J779" s="188"/>
      <c r="K779" s="183"/>
      <c r="L779" s="183"/>
      <c r="M779" s="183"/>
      <c r="N779" s="183"/>
      <c r="O779" s="24"/>
      <c r="P779" s="70"/>
    </row>
    <row r="780" spans="3:16" x14ac:dyDescent="0.25">
      <c r="C780" s="24"/>
      <c r="D780" s="24"/>
      <c r="E780" s="24"/>
      <c r="F780" s="70"/>
      <c r="G780" s="24"/>
      <c r="H780" s="24"/>
      <c r="I780" s="24"/>
      <c r="J780" s="188"/>
      <c r="K780" s="183"/>
      <c r="L780" s="183"/>
      <c r="M780" s="183"/>
      <c r="N780" s="183"/>
      <c r="O780" s="24"/>
      <c r="P780" s="70"/>
    </row>
    <row r="781" spans="3:16" x14ac:dyDescent="0.25">
      <c r="C781" s="24"/>
      <c r="D781" s="24"/>
      <c r="E781" s="24"/>
      <c r="F781" s="70"/>
      <c r="G781" s="24"/>
      <c r="H781" s="24"/>
      <c r="I781" s="24"/>
      <c r="J781" s="188"/>
      <c r="K781" s="183"/>
      <c r="L781" s="183"/>
      <c r="M781" s="183"/>
      <c r="N781" s="183"/>
      <c r="O781" s="24"/>
      <c r="P781" s="70"/>
    </row>
    <row r="782" spans="3:16" x14ac:dyDescent="0.25">
      <c r="C782" s="24"/>
      <c r="D782" s="24"/>
      <c r="E782" s="24"/>
      <c r="F782" s="70"/>
      <c r="G782" s="24"/>
      <c r="H782" s="24"/>
      <c r="I782" s="24"/>
      <c r="J782" s="188"/>
      <c r="K782" s="183"/>
      <c r="L782" s="183"/>
      <c r="M782" s="183"/>
      <c r="N782" s="183"/>
      <c r="O782" s="24"/>
      <c r="P782" s="70"/>
    </row>
    <row r="783" spans="3:16" x14ac:dyDescent="0.25">
      <c r="C783" s="24"/>
      <c r="D783" s="24"/>
      <c r="E783" s="24"/>
      <c r="F783" s="70"/>
      <c r="G783" s="24"/>
      <c r="H783" s="24"/>
      <c r="I783" s="24"/>
      <c r="J783" s="188"/>
      <c r="K783" s="183"/>
      <c r="L783" s="183"/>
      <c r="M783" s="183"/>
      <c r="N783" s="183"/>
      <c r="O783" s="24"/>
      <c r="P783" s="70"/>
    </row>
    <row r="784" spans="3:16" x14ac:dyDescent="0.25">
      <c r="C784" s="24"/>
      <c r="D784" s="24"/>
      <c r="E784" s="24"/>
      <c r="F784" s="70"/>
      <c r="G784" s="24"/>
      <c r="H784" s="24"/>
      <c r="I784" s="24"/>
      <c r="J784" s="188"/>
      <c r="K784" s="183"/>
      <c r="L784" s="183"/>
      <c r="M784" s="183"/>
      <c r="N784" s="183"/>
      <c r="O784" s="24"/>
      <c r="P784" s="70"/>
    </row>
    <row r="785" spans="3:16" x14ac:dyDescent="0.25">
      <c r="C785" s="24"/>
      <c r="D785" s="24"/>
      <c r="E785" s="24"/>
      <c r="F785" s="70"/>
      <c r="G785" s="24"/>
      <c r="H785" s="24"/>
      <c r="I785" s="24"/>
      <c r="J785" s="188"/>
      <c r="K785" s="183"/>
      <c r="L785" s="183"/>
      <c r="M785" s="183"/>
      <c r="N785" s="183"/>
      <c r="O785" s="24"/>
      <c r="P785" s="70"/>
    </row>
    <row r="786" spans="3:16" x14ac:dyDescent="0.25">
      <c r="C786" s="24"/>
      <c r="D786" s="24"/>
      <c r="E786" s="24"/>
      <c r="F786" s="70"/>
      <c r="G786" s="24"/>
      <c r="H786" s="24"/>
      <c r="I786" s="24"/>
      <c r="J786" s="188"/>
      <c r="K786" s="183"/>
      <c r="L786" s="183"/>
      <c r="M786" s="183"/>
      <c r="N786" s="183"/>
      <c r="O786" s="24"/>
      <c r="P786" s="70"/>
    </row>
    <row r="787" spans="3:16" x14ac:dyDescent="0.25">
      <c r="C787" s="24"/>
      <c r="D787" s="24"/>
      <c r="E787" s="24"/>
      <c r="F787" s="70"/>
      <c r="G787" s="24"/>
      <c r="H787" s="24"/>
      <c r="I787" s="24"/>
      <c r="J787" s="188"/>
      <c r="K787" s="183"/>
      <c r="L787" s="183"/>
      <c r="M787" s="183"/>
      <c r="N787" s="183"/>
      <c r="O787" s="24"/>
      <c r="P787" s="70"/>
    </row>
    <row r="788" spans="3:16" x14ac:dyDescent="0.25">
      <c r="C788" s="24"/>
      <c r="D788" s="24"/>
      <c r="E788" s="24"/>
      <c r="F788" s="70"/>
      <c r="G788" s="24"/>
      <c r="H788" s="24"/>
      <c r="I788" s="24"/>
      <c r="J788" s="188"/>
      <c r="K788" s="183"/>
      <c r="L788" s="183"/>
      <c r="M788" s="183"/>
      <c r="N788" s="183"/>
      <c r="O788" s="24"/>
      <c r="P788" s="70"/>
    </row>
    <row r="789" spans="3:16" x14ac:dyDescent="0.25">
      <c r="C789" s="24"/>
      <c r="D789" s="24"/>
      <c r="E789" s="24"/>
      <c r="F789" s="70"/>
      <c r="G789" s="24"/>
      <c r="H789" s="24"/>
      <c r="I789" s="24"/>
      <c r="J789" s="188"/>
      <c r="K789" s="183"/>
      <c r="L789" s="183"/>
      <c r="M789" s="183"/>
      <c r="N789" s="183"/>
      <c r="O789" s="24"/>
      <c r="P789" s="70"/>
    </row>
    <row r="790" spans="3:16" x14ac:dyDescent="0.25">
      <c r="C790" s="24"/>
      <c r="D790" s="24"/>
      <c r="E790" s="24"/>
      <c r="F790" s="70"/>
      <c r="G790" s="24"/>
      <c r="H790" s="24"/>
      <c r="I790" s="24"/>
      <c r="J790" s="188"/>
      <c r="K790" s="183"/>
      <c r="L790" s="183"/>
      <c r="M790" s="183"/>
      <c r="N790" s="183"/>
      <c r="O790" s="24"/>
      <c r="P790" s="70"/>
    </row>
    <row r="791" spans="3:16" x14ac:dyDescent="0.25">
      <c r="C791" s="24"/>
      <c r="D791" s="24"/>
      <c r="E791" s="24"/>
      <c r="F791" s="70"/>
      <c r="G791" s="24"/>
      <c r="H791" s="24"/>
      <c r="I791" s="24"/>
      <c r="J791" s="188"/>
      <c r="K791" s="183"/>
      <c r="L791" s="183"/>
      <c r="M791" s="183"/>
      <c r="N791" s="183"/>
      <c r="O791" s="24"/>
      <c r="P791" s="70"/>
    </row>
    <row r="792" spans="3:16" x14ac:dyDescent="0.25">
      <c r="C792" s="24"/>
      <c r="D792" s="24"/>
      <c r="E792" s="24"/>
      <c r="F792" s="70"/>
      <c r="G792" s="24"/>
      <c r="H792" s="24"/>
      <c r="I792" s="24"/>
      <c r="J792" s="188"/>
      <c r="K792" s="183"/>
      <c r="L792" s="183"/>
      <c r="M792" s="183"/>
      <c r="N792" s="183"/>
      <c r="O792" s="24"/>
      <c r="P792" s="70"/>
    </row>
    <row r="793" spans="3:16" x14ac:dyDescent="0.25">
      <c r="C793" s="24"/>
      <c r="D793" s="24"/>
      <c r="E793" s="24"/>
      <c r="F793" s="70"/>
      <c r="G793" s="24"/>
      <c r="H793" s="24"/>
      <c r="I793" s="24"/>
      <c r="J793" s="188"/>
      <c r="K793" s="183"/>
      <c r="L793" s="183"/>
      <c r="M793" s="183"/>
      <c r="N793" s="183"/>
      <c r="O793" s="24"/>
      <c r="P793" s="70"/>
    </row>
    <row r="794" spans="3:16" x14ac:dyDescent="0.25">
      <c r="C794" s="24"/>
      <c r="D794" s="24"/>
      <c r="E794" s="24"/>
      <c r="F794" s="70"/>
      <c r="G794" s="24"/>
      <c r="H794" s="24"/>
      <c r="I794" s="24"/>
      <c r="J794" s="188"/>
      <c r="K794" s="183"/>
      <c r="L794" s="183"/>
      <c r="M794" s="183"/>
      <c r="N794" s="183"/>
      <c r="O794" s="24"/>
      <c r="P794" s="70"/>
    </row>
    <row r="795" spans="3:16" x14ac:dyDescent="0.25">
      <c r="C795" s="24"/>
      <c r="D795" s="24"/>
      <c r="E795" s="24"/>
      <c r="F795" s="70"/>
      <c r="G795" s="24"/>
      <c r="H795" s="24"/>
      <c r="I795" s="24"/>
      <c r="J795" s="188"/>
      <c r="K795" s="183"/>
      <c r="L795" s="183"/>
      <c r="M795" s="183"/>
      <c r="N795" s="183"/>
      <c r="O795" s="24"/>
      <c r="P795" s="70"/>
    </row>
    <row r="796" spans="3:16" x14ac:dyDescent="0.25">
      <c r="C796" s="24"/>
      <c r="D796" s="24"/>
      <c r="E796" s="24"/>
      <c r="F796" s="70"/>
      <c r="G796" s="24"/>
      <c r="H796" s="24"/>
      <c r="I796" s="24"/>
      <c r="J796" s="188"/>
      <c r="K796" s="183"/>
      <c r="L796" s="183"/>
      <c r="M796" s="183"/>
      <c r="N796" s="183"/>
      <c r="O796" s="24"/>
      <c r="P796" s="70"/>
    </row>
    <row r="797" spans="3:16" x14ac:dyDescent="0.25">
      <c r="C797" s="24"/>
      <c r="D797" s="24"/>
      <c r="E797" s="24"/>
      <c r="F797" s="70"/>
      <c r="G797" s="24"/>
      <c r="H797" s="24"/>
      <c r="I797" s="24"/>
      <c r="J797" s="188"/>
      <c r="K797" s="183"/>
      <c r="L797" s="183"/>
      <c r="M797" s="183"/>
      <c r="N797" s="183"/>
      <c r="O797" s="24"/>
      <c r="P797" s="70"/>
    </row>
    <row r="798" spans="3:16" x14ac:dyDescent="0.25">
      <c r="C798" s="24"/>
      <c r="D798" s="24"/>
      <c r="E798" s="24"/>
      <c r="F798" s="70"/>
      <c r="G798" s="24"/>
      <c r="H798" s="24"/>
      <c r="I798" s="24"/>
      <c r="J798" s="188"/>
      <c r="K798" s="183"/>
      <c r="L798" s="183"/>
      <c r="M798" s="183"/>
      <c r="N798" s="183"/>
      <c r="O798" s="24"/>
      <c r="P798" s="70"/>
    </row>
    <row r="799" spans="3:16" x14ac:dyDescent="0.25">
      <c r="C799" s="24"/>
      <c r="D799" s="24"/>
      <c r="E799" s="24"/>
      <c r="F799" s="70"/>
      <c r="G799" s="24"/>
      <c r="H799" s="24"/>
      <c r="I799" s="24"/>
      <c r="J799" s="188"/>
      <c r="K799" s="183"/>
      <c r="L799" s="183"/>
      <c r="M799" s="183"/>
      <c r="N799" s="183"/>
      <c r="O799" s="24"/>
      <c r="P799" s="70"/>
    </row>
    <row r="800" spans="3:16" x14ac:dyDescent="0.25">
      <c r="C800" s="24"/>
      <c r="D800" s="24"/>
      <c r="E800" s="24"/>
      <c r="F800" s="70"/>
      <c r="G800" s="24"/>
      <c r="H800" s="24"/>
      <c r="I800" s="24"/>
      <c r="J800" s="188"/>
      <c r="K800" s="183"/>
      <c r="L800" s="183"/>
      <c r="M800" s="183"/>
      <c r="N800" s="183"/>
      <c r="O800" s="24"/>
      <c r="P800" s="70"/>
    </row>
    <row r="801" spans="3:16" x14ac:dyDescent="0.25">
      <c r="C801" s="24"/>
      <c r="D801" s="24"/>
      <c r="E801" s="24"/>
      <c r="F801" s="70"/>
      <c r="G801" s="24"/>
      <c r="H801" s="24"/>
      <c r="I801" s="24"/>
      <c r="J801" s="188"/>
      <c r="K801" s="183"/>
      <c r="L801" s="183"/>
      <c r="M801" s="183"/>
      <c r="N801" s="183"/>
      <c r="O801" s="24"/>
      <c r="P801" s="70"/>
    </row>
    <row r="802" spans="3:16" x14ac:dyDescent="0.25">
      <c r="C802" s="24"/>
      <c r="D802" s="24"/>
      <c r="E802" s="24"/>
      <c r="F802" s="70"/>
      <c r="G802" s="24"/>
      <c r="H802" s="24"/>
      <c r="I802" s="24"/>
      <c r="J802" s="188"/>
      <c r="K802" s="183"/>
      <c r="L802" s="183"/>
      <c r="M802" s="183"/>
      <c r="N802" s="183"/>
      <c r="O802" s="24"/>
      <c r="P802" s="70"/>
    </row>
    <row r="803" spans="3:16" x14ac:dyDescent="0.25">
      <c r="C803" s="24"/>
      <c r="D803" s="24"/>
      <c r="E803" s="24"/>
      <c r="F803" s="70"/>
      <c r="G803" s="24"/>
      <c r="H803" s="24"/>
      <c r="I803" s="24"/>
      <c r="J803" s="188"/>
      <c r="K803" s="183"/>
      <c r="L803" s="183"/>
      <c r="M803" s="183"/>
      <c r="N803" s="183"/>
      <c r="O803" s="24"/>
      <c r="P803" s="70"/>
    </row>
    <row r="804" spans="3:16" x14ac:dyDescent="0.25">
      <c r="C804" s="24"/>
      <c r="D804" s="24"/>
      <c r="E804" s="24"/>
      <c r="F804" s="70"/>
      <c r="G804" s="24"/>
      <c r="H804" s="24"/>
      <c r="I804" s="24"/>
      <c r="J804" s="188"/>
      <c r="K804" s="183"/>
      <c r="L804" s="183"/>
      <c r="M804" s="183"/>
      <c r="N804" s="183"/>
      <c r="O804" s="24"/>
      <c r="P804" s="70"/>
    </row>
    <row r="805" spans="3:16" x14ac:dyDescent="0.25">
      <c r="C805" s="24"/>
      <c r="D805" s="24"/>
      <c r="E805" s="24"/>
      <c r="F805" s="70"/>
      <c r="G805" s="24"/>
      <c r="H805" s="24"/>
      <c r="I805" s="24"/>
      <c r="J805" s="188"/>
      <c r="K805" s="183"/>
      <c r="L805" s="183"/>
      <c r="M805" s="183"/>
      <c r="N805" s="183"/>
      <c r="O805" s="24"/>
      <c r="P805" s="70"/>
    </row>
    <row r="806" spans="3:16" x14ac:dyDescent="0.25">
      <c r="C806" s="24"/>
      <c r="D806" s="24"/>
      <c r="E806" s="24"/>
      <c r="F806" s="70"/>
      <c r="G806" s="24"/>
      <c r="H806" s="24"/>
      <c r="I806" s="24"/>
      <c r="J806" s="188"/>
      <c r="K806" s="183"/>
      <c r="L806" s="183"/>
      <c r="M806" s="183"/>
      <c r="N806" s="183"/>
      <c r="O806" s="24"/>
      <c r="P806" s="70"/>
    </row>
    <row r="807" spans="3:16" x14ac:dyDescent="0.25">
      <c r="C807" s="24"/>
      <c r="D807" s="24"/>
      <c r="E807" s="24"/>
      <c r="F807" s="70"/>
      <c r="G807" s="24"/>
      <c r="H807" s="24"/>
      <c r="I807" s="24"/>
      <c r="J807" s="188"/>
      <c r="K807" s="183"/>
      <c r="L807" s="183"/>
      <c r="M807" s="183"/>
      <c r="N807" s="183"/>
      <c r="O807" s="24"/>
      <c r="P807" s="70"/>
    </row>
    <row r="808" spans="3:16" x14ac:dyDescent="0.25">
      <c r="C808" s="24"/>
      <c r="D808" s="24"/>
      <c r="E808" s="24"/>
      <c r="F808" s="70"/>
      <c r="G808" s="24"/>
      <c r="H808" s="24"/>
      <c r="I808" s="24"/>
      <c r="J808" s="188"/>
      <c r="K808" s="183"/>
      <c r="L808" s="183"/>
      <c r="M808" s="183"/>
      <c r="N808" s="183"/>
      <c r="O808" s="24"/>
      <c r="P808" s="70"/>
    </row>
    <row r="809" spans="3:16" x14ac:dyDescent="0.25">
      <c r="C809" s="24"/>
      <c r="D809" s="24"/>
      <c r="E809" s="24"/>
      <c r="F809" s="70"/>
      <c r="G809" s="24"/>
      <c r="H809" s="24"/>
      <c r="I809" s="24"/>
      <c r="J809" s="188"/>
      <c r="K809" s="183"/>
      <c r="L809" s="183"/>
      <c r="M809" s="183"/>
      <c r="N809" s="183"/>
      <c r="O809" s="24"/>
      <c r="P809" s="70"/>
    </row>
    <row r="810" spans="3:16" x14ac:dyDescent="0.25">
      <c r="C810" s="24"/>
      <c r="D810" s="24"/>
      <c r="E810" s="24"/>
      <c r="F810" s="70"/>
      <c r="G810" s="24"/>
      <c r="H810" s="24"/>
      <c r="I810" s="24"/>
      <c r="J810" s="188"/>
      <c r="K810" s="183"/>
      <c r="L810" s="183"/>
      <c r="M810" s="183"/>
      <c r="N810" s="183"/>
      <c r="O810" s="24"/>
      <c r="P810" s="70"/>
    </row>
    <row r="811" spans="3:16" x14ac:dyDescent="0.25">
      <c r="C811" s="24"/>
      <c r="D811" s="24"/>
      <c r="E811" s="24"/>
      <c r="F811" s="70"/>
      <c r="G811" s="24"/>
      <c r="H811" s="24"/>
      <c r="I811" s="24"/>
      <c r="J811" s="188"/>
      <c r="K811" s="183"/>
      <c r="L811" s="183"/>
      <c r="M811" s="183"/>
      <c r="N811" s="183"/>
      <c r="O811" s="24"/>
      <c r="P811" s="70"/>
    </row>
    <row r="812" spans="3:16" x14ac:dyDescent="0.25">
      <c r="C812" s="24"/>
      <c r="D812" s="24"/>
      <c r="E812" s="24"/>
      <c r="F812" s="70"/>
      <c r="G812" s="24"/>
      <c r="H812" s="24"/>
      <c r="I812" s="24"/>
      <c r="J812" s="188"/>
      <c r="K812" s="183"/>
      <c r="L812" s="183"/>
      <c r="M812" s="183"/>
      <c r="N812" s="183"/>
      <c r="O812" s="24"/>
      <c r="P812" s="70"/>
    </row>
    <row r="813" spans="3:16" x14ac:dyDescent="0.25">
      <c r="C813" s="24"/>
      <c r="D813" s="24"/>
      <c r="E813" s="24"/>
      <c r="F813" s="70"/>
      <c r="G813" s="24"/>
      <c r="H813" s="24"/>
      <c r="I813" s="24"/>
      <c r="J813" s="188"/>
      <c r="K813" s="183"/>
      <c r="L813" s="183"/>
      <c r="M813" s="183"/>
      <c r="N813" s="183"/>
      <c r="O813" s="24"/>
      <c r="P813" s="70"/>
    </row>
    <row r="814" spans="3:16" x14ac:dyDescent="0.25">
      <c r="C814" s="24"/>
      <c r="D814" s="24"/>
      <c r="E814" s="24"/>
      <c r="F814" s="70"/>
      <c r="G814" s="24"/>
      <c r="H814" s="24"/>
      <c r="I814" s="24"/>
      <c r="J814" s="188"/>
      <c r="K814" s="183"/>
      <c r="L814" s="183"/>
      <c r="M814" s="183"/>
      <c r="N814" s="183"/>
      <c r="O814" s="24"/>
      <c r="P814" s="70"/>
    </row>
    <row r="815" spans="3:16" x14ac:dyDescent="0.25">
      <c r="C815" s="24"/>
      <c r="D815" s="24"/>
      <c r="E815" s="24"/>
      <c r="F815" s="70"/>
      <c r="G815" s="24"/>
      <c r="H815" s="24"/>
      <c r="I815" s="24"/>
      <c r="J815" s="188"/>
      <c r="K815" s="183"/>
      <c r="L815" s="183"/>
      <c r="M815" s="183"/>
      <c r="N815" s="183"/>
      <c r="O815" s="24"/>
      <c r="P815" s="70"/>
    </row>
    <row r="816" spans="3:16" x14ac:dyDescent="0.25">
      <c r="C816" s="24"/>
      <c r="D816" s="24"/>
      <c r="E816" s="24"/>
      <c r="F816" s="70"/>
      <c r="G816" s="24"/>
      <c r="H816" s="24"/>
      <c r="I816" s="24"/>
      <c r="J816" s="188"/>
      <c r="K816" s="183"/>
      <c r="L816" s="183"/>
      <c r="M816" s="183"/>
      <c r="N816" s="183"/>
      <c r="O816" s="24"/>
      <c r="P816" s="70"/>
    </row>
    <row r="817" spans="3:16" x14ac:dyDescent="0.25">
      <c r="C817" s="24"/>
      <c r="D817" s="24"/>
      <c r="E817" s="24"/>
      <c r="F817" s="70"/>
      <c r="G817" s="24"/>
      <c r="H817" s="24"/>
      <c r="I817" s="24"/>
      <c r="J817" s="188"/>
      <c r="K817" s="183"/>
      <c r="L817" s="183"/>
      <c r="M817" s="183"/>
      <c r="N817" s="183"/>
      <c r="O817" s="24"/>
      <c r="P817" s="70"/>
    </row>
    <row r="818" spans="3:16" x14ac:dyDescent="0.25">
      <c r="C818" s="24"/>
      <c r="D818" s="24"/>
      <c r="E818" s="24"/>
      <c r="F818" s="70"/>
      <c r="G818" s="24"/>
      <c r="H818" s="24"/>
      <c r="I818" s="24"/>
      <c r="J818" s="188"/>
      <c r="K818" s="183"/>
      <c r="L818" s="183"/>
      <c r="M818" s="183"/>
      <c r="N818" s="183"/>
      <c r="O818" s="24"/>
      <c r="P818" s="70"/>
    </row>
    <row r="819" spans="3:16" x14ac:dyDescent="0.25">
      <c r="C819" s="24"/>
      <c r="D819" s="24"/>
      <c r="E819" s="24"/>
      <c r="F819" s="70"/>
      <c r="G819" s="24"/>
      <c r="H819" s="24"/>
      <c r="I819" s="24"/>
      <c r="J819" s="188"/>
      <c r="K819" s="183"/>
      <c r="L819" s="183"/>
      <c r="M819" s="183"/>
      <c r="N819" s="183"/>
      <c r="O819" s="24"/>
      <c r="P819" s="70"/>
    </row>
    <row r="820" spans="3:16" x14ac:dyDescent="0.25">
      <c r="C820" s="24"/>
      <c r="D820" s="24"/>
      <c r="E820" s="24"/>
      <c r="F820" s="70"/>
      <c r="G820" s="24"/>
      <c r="H820" s="24"/>
      <c r="I820" s="24"/>
      <c r="J820" s="188"/>
      <c r="K820" s="183"/>
      <c r="L820" s="183"/>
      <c r="M820" s="183"/>
      <c r="N820" s="183"/>
      <c r="O820" s="24"/>
      <c r="P820" s="70"/>
    </row>
    <row r="821" spans="3:16" x14ac:dyDescent="0.25">
      <c r="C821" s="24"/>
      <c r="D821" s="24"/>
      <c r="E821" s="24"/>
      <c r="F821" s="70"/>
      <c r="G821" s="24"/>
      <c r="H821" s="24"/>
      <c r="I821" s="24"/>
      <c r="J821" s="188"/>
      <c r="K821" s="183"/>
      <c r="L821" s="183"/>
      <c r="M821" s="183"/>
      <c r="N821" s="183"/>
      <c r="O821" s="24"/>
      <c r="P821" s="70"/>
    </row>
    <row r="822" spans="3:16" x14ac:dyDescent="0.25">
      <c r="C822" s="24"/>
      <c r="D822" s="24"/>
      <c r="E822" s="24"/>
      <c r="F822" s="70"/>
      <c r="G822" s="24"/>
      <c r="H822" s="24"/>
      <c r="I822" s="24"/>
      <c r="J822" s="188"/>
      <c r="K822" s="183"/>
      <c r="L822" s="183"/>
      <c r="M822" s="183"/>
      <c r="N822" s="183"/>
      <c r="O822" s="24"/>
      <c r="P822" s="70"/>
    </row>
    <row r="823" spans="3:16" x14ac:dyDescent="0.25">
      <c r="C823" s="24"/>
      <c r="D823" s="24"/>
      <c r="E823" s="24"/>
      <c r="F823" s="70"/>
      <c r="G823" s="24"/>
      <c r="H823" s="24"/>
      <c r="I823" s="24"/>
      <c r="J823" s="188"/>
      <c r="K823" s="183"/>
      <c r="L823" s="183"/>
      <c r="M823" s="183"/>
      <c r="N823" s="183"/>
      <c r="O823" s="24"/>
      <c r="P823" s="70"/>
    </row>
    <row r="824" spans="3:16" x14ac:dyDescent="0.25">
      <c r="C824" s="24"/>
      <c r="D824" s="24"/>
      <c r="E824" s="24"/>
      <c r="F824" s="70"/>
      <c r="G824" s="24"/>
      <c r="H824" s="24"/>
      <c r="I824" s="24"/>
      <c r="J824" s="188"/>
      <c r="K824" s="183"/>
      <c r="L824" s="183"/>
      <c r="M824" s="183"/>
      <c r="N824" s="183"/>
      <c r="O824" s="24"/>
      <c r="P824" s="70"/>
    </row>
    <row r="825" spans="3:16" x14ac:dyDescent="0.25">
      <c r="C825" s="24"/>
      <c r="D825" s="24"/>
      <c r="E825" s="24"/>
      <c r="F825" s="70"/>
      <c r="G825" s="24"/>
      <c r="H825" s="24"/>
      <c r="I825" s="24"/>
      <c r="J825" s="188"/>
      <c r="K825" s="183"/>
      <c r="L825" s="183"/>
      <c r="M825" s="183"/>
      <c r="N825" s="183"/>
      <c r="O825" s="24"/>
      <c r="P825" s="70"/>
    </row>
    <row r="826" spans="3:16" x14ac:dyDescent="0.25">
      <c r="C826" s="24"/>
      <c r="D826" s="24"/>
      <c r="E826" s="24"/>
      <c r="F826" s="70"/>
      <c r="G826" s="24"/>
      <c r="H826" s="24"/>
      <c r="I826" s="24"/>
      <c r="J826" s="188"/>
      <c r="K826" s="183"/>
      <c r="L826" s="183"/>
      <c r="M826" s="183"/>
      <c r="N826" s="183"/>
      <c r="O826" s="24"/>
      <c r="P826" s="70"/>
    </row>
    <row r="827" spans="3:16" x14ac:dyDescent="0.25">
      <c r="C827" s="24"/>
      <c r="D827" s="24"/>
      <c r="E827" s="24"/>
      <c r="F827" s="70"/>
      <c r="G827" s="24"/>
      <c r="H827" s="24"/>
      <c r="I827" s="24"/>
      <c r="J827" s="188"/>
      <c r="K827" s="183"/>
      <c r="L827" s="183"/>
      <c r="M827" s="183"/>
      <c r="N827" s="183"/>
      <c r="O827" s="24"/>
      <c r="P827" s="70"/>
    </row>
    <row r="828" spans="3:16" x14ac:dyDescent="0.25">
      <c r="C828" s="24"/>
      <c r="D828" s="24"/>
      <c r="E828" s="24"/>
      <c r="F828" s="70"/>
      <c r="G828" s="24"/>
      <c r="H828" s="24"/>
      <c r="I828" s="24"/>
      <c r="J828" s="188"/>
      <c r="K828" s="183"/>
      <c r="L828" s="183"/>
      <c r="M828" s="183"/>
      <c r="N828" s="183"/>
      <c r="O828" s="24"/>
      <c r="P828" s="70"/>
    </row>
    <row r="829" spans="3:16" x14ac:dyDescent="0.25">
      <c r="C829" s="24"/>
      <c r="D829" s="24"/>
      <c r="E829" s="24"/>
      <c r="F829" s="70"/>
      <c r="G829" s="24"/>
      <c r="H829" s="24"/>
      <c r="I829" s="24"/>
      <c r="J829" s="188"/>
      <c r="K829" s="183"/>
      <c r="L829" s="183"/>
      <c r="M829" s="183"/>
      <c r="N829" s="183"/>
      <c r="O829" s="24"/>
      <c r="P829" s="70"/>
    </row>
    <row r="830" spans="3:16" x14ac:dyDescent="0.25">
      <c r="C830" s="24"/>
      <c r="D830" s="24"/>
      <c r="E830" s="24"/>
      <c r="F830" s="70"/>
      <c r="G830" s="24"/>
      <c r="H830" s="24"/>
      <c r="I830" s="24"/>
      <c r="J830" s="188"/>
      <c r="K830" s="183"/>
      <c r="L830" s="183"/>
      <c r="M830" s="183"/>
      <c r="N830" s="183"/>
      <c r="O830" s="24"/>
      <c r="P830" s="70"/>
    </row>
  </sheetData>
  <autoFilter ref="A7:S354"/>
  <mergeCells count="3">
    <mergeCell ref="D5:G5"/>
    <mergeCell ref="C1:O1"/>
    <mergeCell ref="J5:O5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Q342"/>
  <sheetViews>
    <sheetView showZeros="0" topLeftCell="B1" zoomScale="80" zoomScaleNormal="8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J15" sqref="J15"/>
    </sheetView>
  </sheetViews>
  <sheetFormatPr defaultColWidth="9.140625" defaultRowHeight="15" x14ac:dyDescent="0.25"/>
  <cols>
    <col min="1" max="1" width="5.5703125" style="5" hidden="1" customWidth="1"/>
    <col min="2" max="2" width="44.5703125" style="5" customWidth="1"/>
    <col min="3" max="3" width="13.7109375" style="5" customWidth="1"/>
    <col min="4" max="4" width="14.5703125" style="5" customWidth="1"/>
    <col min="5" max="5" width="13" style="91" customWidth="1"/>
    <col min="6" max="6" width="9.7109375" style="5" customWidth="1"/>
    <col min="7" max="7" width="14.5703125" style="5" customWidth="1"/>
    <col min="8" max="8" width="15" style="5" customWidth="1"/>
    <col min="9" max="9" width="14.42578125" style="5" customWidth="1"/>
    <col min="10" max="10" width="14" style="91" customWidth="1"/>
    <col min="11" max="11" width="15.28515625" style="91" customWidth="1"/>
    <col min="12" max="12" width="14.7109375" style="91" customWidth="1"/>
    <col min="13" max="13" width="15.28515625" style="91" customWidth="1"/>
    <col min="14" max="14" width="10" style="5" customWidth="1"/>
    <col min="15" max="15" width="13.7109375" style="13" customWidth="1"/>
    <col min="16" max="16" width="9.140625" style="13" customWidth="1"/>
    <col min="17" max="251" width="9.140625" style="13"/>
    <col min="252" max="16384" width="9.140625" style="5"/>
  </cols>
  <sheetData>
    <row r="1" spans="1:251" s="34" customFormat="1" ht="36" customHeight="1" x14ac:dyDescent="0.25">
      <c r="B1" s="647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2020</v>
      </c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/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79"/>
      <c r="EE1" s="79"/>
      <c r="EF1" s="79"/>
      <c r="EG1" s="79"/>
      <c r="EH1" s="79"/>
      <c r="EI1" s="79"/>
      <c r="EJ1" s="79"/>
      <c r="EK1" s="79"/>
      <c r="EL1" s="79"/>
      <c r="EM1" s="79"/>
      <c r="EN1" s="79"/>
      <c r="EO1" s="79"/>
      <c r="EP1" s="79"/>
      <c r="EQ1" s="79"/>
      <c r="ER1" s="79"/>
      <c r="ES1" s="79"/>
      <c r="ET1" s="79"/>
      <c r="EU1" s="79"/>
      <c r="EV1" s="79"/>
      <c r="EW1" s="79"/>
      <c r="EX1" s="79"/>
      <c r="EY1" s="79"/>
      <c r="EZ1" s="79"/>
      <c r="FA1" s="79"/>
      <c r="FB1" s="79"/>
      <c r="FC1" s="79"/>
      <c r="FD1" s="79"/>
      <c r="FE1" s="79"/>
      <c r="FF1" s="79"/>
      <c r="FG1" s="79"/>
      <c r="FH1" s="79"/>
      <c r="FI1" s="79"/>
      <c r="FJ1" s="79"/>
      <c r="FK1" s="79"/>
      <c r="FL1" s="79"/>
      <c r="FM1" s="79"/>
      <c r="FN1" s="79"/>
      <c r="FO1" s="79"/>
      <c r="FP1" s="79"/>
      <c r="FQ1" s="79"/>
      <c r="FR1" s="79"/>
      <c r="FS1" s="79"/>
      <c r="FT1" s="79"/>
      <c r="FU1" s="79"/>
      <c r="FV1" s="79"/>
      <c r="FW1" s="79"/>
      <c r="FX1" s="79"/>
      <c r="FY1" s="79"/>
      <c r="FZ1" s="79"/>
      <c r="GA1" s="79"/>
      <c r="GB1" s="79"/>
      <c r="GC1" s="79"/>
      <c r="GD1" s="79"/>
      <c r="GE1" s="79"/>
      <c r="GF1" s="79"/>
      <c r="GG1" s="79"/>
      <c r="GH1" s="79"/>
      <c r="GI1" s="79"/>
      <c r="GJ1" s="79"/>
      <c r="GK1" s="79"/>
      <c r="GL1" s="79"/>
      <c r="GM1" s="79"/>
      <c r="GN1" s="79"/>
      <c r="GO1" s="79"/>
      <c r="GP1" s="79"/>
      <c r="GQ1" s="79"/>
      <c r="GR1" s="79"/>
      <c r="GS1" s="79"/>
      <c r="GT1" s="79"/>
      <c r="GU1" s="79"/>
      <c r="GV1" s="79"/>
      <c r="GW1" s="79"/>
      <c r="GX1" s="79"/>
      <c r="GY1" s="79"/>
      <c r="GZ1" s="79"/>
      <c r="HA1" s="79"/>
      <c r="HB1" s="79"/>
      <c r="HC1" s="79"/>
      <c r="HD1" s="79"/>
      <c r="HE1" s="79"/>
      <c r="HF1" s="79"/>
      <c r="HG1" s="79"/>
      <c r="HH1" s="79"/>
      <c r="HI1" s="79"/>
      <c r="HJ1" s="79"/>
      <c r="HK1" s="79"/>
      <c r="HL1" s="79"/>
      <c r="HM1" s="79"/>
      <c r="HN1" s="79"/>
      <c r="HO1" s="79"/>
      <c r="HP1" s="79"/>
      <c r="HQ1" s="79"/>
      <c r="HR1" s="79"/>
      <c r="HS1" s="79"/>
      <c r="HT1" s="79"/>
      <c r="HU1" s="79"/>
      <c r="HV1" s="79"/>
      <c r="HW1" s="79"/>
      <c r="HX1" s="79"/>
      <c r="HY1" s="79"/>
      <c r="HZ1" s="79"/>
      <c r="IA1" s="79"/>
      <c r="IB1" s="79"/>
      <c r="IC1" s="79"/>
      <c r="ID1" s="79"/>
      <c r="IE1" s="79"/>
      <c r="IF1" s="79"/>
      <c r="IG1" s="79"/>
      <c r="IH1" s="79"/>
      <c r="II1" s="79"/>
      <c r="IJ1" s="79"/>
      <c r="IK1" s="79"/>
      <c r="IL1" s="79"/>
      <c r="IM1" s="79"/>
      <c r="IN1" s="79"/>
      <c r="IO1" s="79"/>
      <c r="IP1" s="79"/>
      <c r="IQ1" s="79"/>
    </row>
    <row r="2" spans="1:251" s="34" customFormat="1" ht="16.5" x14ac:dyDescent="0.25">
      <c r="B2" s="647"/>
      <c r="C2" s="647"/>
      <c r="D2" s="647"/>
      <c r="E2" s="647"/>
      <c r="F2" s="647"/>
      <c r="G2" s="647"/>
      <c r="H2" s="647"/>
      <c r="I2" s="647"/>
      <c r="J2" s="647"/>
      <c r="K2" s="647"/>
      <c r="L2" s="647"/>
      <c r="M2" s="647"/>
      <c r="N2" s="647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  <c r="HN2" s="79"/>
      <c r="HO2" s="79"/>
      <c r="HP2" s="79"/>
      <c r="HQ2" s="79"/>
      <c r="HR2" s="79"/>
      <c r="HS2" s="79"/>
      <c r="HT2" s="79"/>
      <c r="HU2" s="79"/>
      <c r="HV2" s="79"/>
      <c r="HW2" s="79"/>
      <c r="HX2" s="79"/>
      <c r="HY2" s="79"/>
      <c r="HZ2" s="79"/>
      <c r="IA2" s="79"/>
      <c r="IB2" s="79"/>
      <c r="IC2" s="79"/>
      <c r="ID2" s="79"/>
      <c r="IE2" s="79"/>
      <c r="IF2" s="79"/>
      <c r="IG2" s="79"/>
      <c r="IH2" s="79"/>
      <c r="II2" s="79"/>
      <c r="IJ2" s="79"/>
      <c r="IK2" s="79"/>
      <c r="IL2" s="79"/>
      <c r="IM2" s="79"/>
      <c r="IN2" s="79"/>
      <c r="IO2" s="79"/>
      <c r="IP2" s="79"/>
      <c r="IQ2" s="79"/>
    </row>
    <row r="3" spans="1:251" hidden="1" x14ac:dyDescent="0.25">
      <c r="B3" s="90">
        <v>2</v>
      </c>
    </row>
    <row r="4" spans="1:251" ht="15.75" thickBot="1" x14ac:dyDescent="0.3">
      <c r="B4" s="90"/>
    </row>
    <row r="5" spans="1:251" ht="15.75" thickBot="1" x14ac:dyDescent="0.3">
      <c r="B5" s="25" t="s">
        <v>0</v>
      </c>
      <c r="C5" s="644" t="s">
        <v>56</v>
      </c>
      <c r="D5" s="645"/>
      <c r="E5" s="645"/>
      <c r="F5" s="646"/>
      <c r="G5" s="644" t="s">
        <v>55</v>
      </c>
      <c r="H5" s="649"/>
      <c r="I5" s="649"/>
      <c r="J5" s="649"/>
      <c r="K5" s="649"/>
      <c r="L5" s="649"/>
      <c r="M5" s="649"/>
      <c r="N5" s="650"/>
    </row>
    <row r="6" spans="1:251" ht="90.75" thickBot="1" x14ac:dyDescent="0.3">
      <c r="B6" s="26"/>
      <c r="C6" s="167" t="s">
        <v>146</v>
      </c>
      <c r="D6" s="167" t="str">
        <f>'1 уровень'!E6</f>
        <v>План 2 мес. 2020 г. (законченный случай)</v>
      </c>
      <c r="E6" s="167" t="s">
        <v>57</v>
      </c>
      <c r="F6" s="63" t="s">
        <v>33</v>
      </c>
      <c r="G6" s="187" t="s">
        <v>135</v>
      </c>
      <c r="H6" s="187" t="s">
        <v>137</v>
      </c>
      <c r="I6" s="187" t="str">
        <f>'1 уровень'!J6</f>
        <v>План 2 мес. 2020 г. (тыс.руб)</v>
      </c>
      <c r="J6" s="187" t="s">
        <v>58</v>
      </c>
      <c r="K6" s="187" t="s">
        <v>84</v>
      </c>
      <c r="L6" s="187" t="s">
        <v>82</v>
      </c>
      <c r="M6" s="187" t="s">
        <v>83</v>
      </c>
      <c r="N6" s="63" t="s">
        <v>33</v>
      </c>
    </row>
    <row r="7" spans="1:251" s="13" customFormat="1" ht="15.75" thickBot="1" x14ac:dyDescent="0.3">
      <c r="B7" s="36">
        <v>1</v>
      </c>
      <c r="C7" s="36">
        <v>2</v>
      </c>
      <c r="D7" s="36">
        <v>3</v>
      </c>
      <c r="E7" s="36">
        <v>4</v>
      </c>
      <c r="F7" s="36">
        <v>5</v>
      </c>
      <c r="G7" s="36"/>
      <c r="H7" s="36"/>
      <c r="I7" s="254">
        <v>7</v>
      </c>
      <c r="J7" s="254">
        <v>8</v>
      </c>
      <c r="K7" s="254"/>
      <c r="L7" s="254">
        <v>9</v>
      </c>
      <c r="M7" s="254">
        <v>10</v>
      </c>
      <c r="N7" s="36">
        <v>11</v>
      </c>
    </row>
    <row r="8" spans="1:251" s="13" customFormat="1" x14ac:dyDescent="0.25">
      <c r="A8" s="13">
        <v>1</v>
      </c>
      <c r="B8" s="57" t="s">
        <v>2</v>
      </c>
      <c r="C8" s="12"/>
      <c r="D8" s="12"/>
      <c r="E8" s="92"/>
      <c r="F8" s="12"/>
      <c r="G8" s="12"/>
      <c r="H8" s="12"/>
      <c r="I8" s="10"/>
      <c r="J8" s="77"/>
      <c r="K8" s="77"/>
      <c r="L8" s="77"/>
      <c r="M8" s="77"/>
      <c r="N8" s="10"/>
    </row>
    <row r="9" spans="1:251" ht="29.25" x14ac:dyDescent="0.25">
      <c r="A9" s="13">
        <v>1</v>
      </c>
      <c r="B9" s="95" t="s">
        <v>113</v>
      </c>
      <c r="C9" s="439"/>
      <c r="D9" s="439"/>
      <c r="E9" s="439"/>
      <c r="F9" s="439"/>
      <c r="G9" s="439"/>
      <c r="H9" s="439"/>
      <c r="I9" s="440"/>
      <c r="J9" s="440"/>
      <c r="K9" s="440"/>
      <c r="L9" s="440"/>
      <c r="M9" s="440"/>
      <c r="N9" s="440"/>
    </row>
    <row r="10" spans="1:251" s="24" customFormat="1" ht="30" x14ac:dyDescent="0.25">
      <c r="A10" s="13">
        <v>1</v>
      </c>
      <c r="B10" s="110" t="s">
        <v>74</v>
      </c>
      <c r="C10" s="298">
        <f>SUM(C11:C14)</f>
        <v>17227</v>
      </c>
      <c r="D10" s="298">
        <f>SUM(D11:D14)</f>
        <v>2871</v>
      </c>
      <c r="E10" s="298">
        <f>SUM(E11:E14)</f>
        <v>3372</v>
      </c>
      <c r="F10" s="281">
        <f t="shared" ref="F10:F19" si="0">E10/D10*100</f>
        <v>117.4503657262278</v>
      </c>
      <c r="G10" s="441">
        <f>SUM(G11:G14)</f>
        <v>52663.10209</v>
      </c>
      <c r="H10" s="441">
        <f>SUM(H11:H14)</f>
        <v>52663.10209</v>
      </c>
      <c r="I10" s="613">
        <f t="shared" ref="I10:M10" si="1">SUM(I11:I14)</f>
        <v>8777.1836816666655</v>
      </c>
      <c r="J10" s="441">
        <f t="shared" si="1"/>
        <v>11027.676709999996</v>
      </c>
      <c r="K10" s="441">
        <f t="shared" si="1"/>
        <v>2250.4930283333288</v>
      </c>
      <c r="L10" s="441">
        <f t="shared" si="1"/>
        <v>9.7511600000000023</v>
      </c>
      <c r="M10" s="441">
        <f t="shared" si="1"/>
        <v>11037.427869999996</v>
      </c>
      <c r="N10" s="441">
        <f>J10/I10*100</f>
        <v>125.64026355098443</v>
      </c>
      <c r="O10" s="600"/>
    </row>
    <row r="11" spans="1:251" s="24" customFormat="1" ht="30" x14ac:dyDescent="0.25">
      <c r="A11" s="13">
        <v>1</v>
      </c>
      <c r="B11" s="45" t="s">
        <v>43</v>
      </c>
      <c r="C11" s="298">
        <v>13000</v>
      </c>
      <c r="D11" s="604">
        <f>ROUND(C11/12*$B$3,0)</f>
        <v>2167</v>
      </c>
      <c r="E11" s="298">
        <v>2621</v>
      </c>
      <c r="F11" s="281">
        <f t="shared" si="0"/>
        <v>120.95062298107983</v>
      </c>
      <c r="G11" s="441">
        <v>42718</v>
      </c>
      <c r="H11" s="441">
        <v>42718</v>
      </c>
      <c r="I11" s="612">
        <f>G11/12*$B$3+(H11-G11)/11*1</f>
        <v>7119.666666666667</v>
      </c>
      <c r="J11" s="442">
        <f t="shared" ref="J11:J14" si="2">M11-L11</f>
        <v>9257.2956900000027</v>
      </c>
      <c r="K11" s="442">
        <f t="shared" ref="K11:K73" si="3">J11-I11</f>
        <v>2137.6290233333357</v>
      </c>
      <c r="L11" s="442">
        <v>29.530150000000003</v>
      </c>
      <c r="M11" s="442">
        <v>9286.8258400000032</v>
      </c>
      <c r="N11" s="441">
        <f>J11/I11*100</f>
        <v>130.02428517252685</v>
      </c>
      <c r="O11" s="600"/>
    </row>
    <row r="12" spans="1:251" s="24" customFormat="1" ht="30" x14ac:dyDescent="0.25">
      <c r="A12" s="13">
        <v>1</v>
      </c>
      <c r="B12" s="45" t="s">
        <v>44</v>
      </c>
      <c r="C12" s="298">
        <v>3900</v>
      </c>
      <c r="D12" s="299">
        <f>ROUND(C12/12*$B$3,0)</f>
        <v>650</v>
      </c>
      <c r="E12" s="298">
        <v>690</v>
      </c>
      <c r="F12" s="281">
        <f t="shared" si="0"/>
        <v>106.15384615384616</v>
      </c>
      <c r="G12" s="441">
        <v>7424.04</v>
      </c>
      <c r="H12" s="441">
        <v>7424.04</v>
      </c>
      <c r="I12" s="614">
        <f>G12/12*$B$3+(H12-G12)/11*1</f>
        <v>1237.3399999999999</v>
      </c>
      <c r="J12" s="442">
        <f t="shared" si="2"/>
        <v>1300.0911499999927</v>
      </c>
      <c r="K12" s="442">
        <f t="shared" si="3"/>
        <v>62.751149999992776</v>
      </c>
      <c r="L12" s="442">
        <v>-19.77899</v>
      </c>
      <c r="M12" s="442">
        <v>1280.3121599999927</v>
      </c>
      <c r="N12" s="441">
        <f t="shared" ref="N12:N20" si="4">J12/I12*100</f>
        <v>105.07145570336309</v>
      </c>
      <c r="O12" s="600"/>
    </row>
    <row r="13" spans="1:251" s="24" customFormat="1" ht="30" x14ac:dyDescent="0.25">
      <c r="A13" s="13">
        <v>1</v>
      </c>
      <c r="B13" s="45" t="s">
        <v>68</v>
      </c>
      <c r="C13" s="298">
        <v>61</v>
      </c>
      <c r="D13" s="299">
        <f t="shared" ref="D13:D19" si="5">ROUND(C13/12*$B$3,0)</f>
        <v>10</v>
      </c>
      <c r="E13" s="298">
        <v>61</v>
      </c>
      <c r="F13" s="281">
        <f t="shared" si="0"/>
        <v>610</v>
      </c>
      <c r="G13" s="441">
        <v>470.28987000000001</v>
      </c>
      <c r="H13" s="441">
        <v>470.28987000000001</v>
      </c>
      <c r="I13" s="614">
        <f>G13/12*$B$3+(H13-G13)/11*1</f>
        <v>78.381645000000006</v>
      </c>
      <c r="J13" s="442">
        <f t="shared" si="2"/>
        <v>470.28987000000001</v>
      </c>
      <c r="K13" s="442">
        <f t="shared" si="3"/>
        <v>391.90822500000002</v>
      </c>
      <c r="L13" s="442">
        <v>0</v>
      </c>
      <c r="M13" s="442">
        <v>470.28987000000001</v>
      </c>
      <c r="N13" s="441">
        <f t="shared" si="4"/>
        <v>600</v>
      </c>
      <c r="O13" s="600"/>
    </row>
    <row r="14" spans="1:251" s="24" customFormat="1" ht="30" x14ac:dyDescent="0.25">
      <c r="A14" s="13">
        <v>1</v>
      </c>
      <c r="B14" s="45" t="s">
        <v>69</v>
      </c>
      <c r="C14" s="298">
        <v>266</v>
      </c>
      <c r="D14" s="299">
        <f t="shared" si="5"/>
        <v>44</v>
      </c>
      <c r="E14" s="298">
        <v>0</v>
      </c>
      <c r="F14" s="281">
        <f t="shared" si="0"/>
        <v>0</v>
      </c>
      <c r="G14" s="441">
        <v>2050.7722199999998</v>
      </c>
      <c r="H14" s="441">
        <v>2050.7722199999998</v>
      </c>
      <c r="I14" s="614">
        <f>G14/12*$B$3+(H14-G14)/11*1</f>
        <v>341.79536999999999</v>
      </c>
      <c r="J14" s="442">
        <f t="shared" si="2"/>
        <v>0</v>
      </c>
      <c r="K14" s="442">
        <f t="shared" si="3"/>
        <v>-341.79536999999999</v>
      </c>
      <c r="L14" s="442">
        <v>0</v>
      </c>
      <c r="M14" s="442">
        <v>0</v>
      </c>
      <c r="N14" s="441">
        <f t="shared" si="4"/>
        <v>0</v>
      </c>
      <c r="O14" s="600"/>
    </row>
    <row r="15" spans="1:251" s="24" customFormat="1" ht="30" x14ac:dyDescent="0.25">
      <c r="A15" s="13">
        <v>1</v>
      </c>
      <c r="B15" s="110" t="s">
        <v>66</v>
      </c>
      <c r="C15" s="298">
        <f t="shared" ref="C15:D15" si="6">SUM(C16,C18,C19)</f>
        <v>19939</v>
      </c>
      <c r="D15" s="298">
        <f t="shared" si="6"/>
        <v>3324</v>
      </c>
      <c r="E15" s="298">
        <f>SUM(E16,E18,E19)</f>
        <v>2337</v>
      </c>
      <c r="F15" s="281">
        <f t="shared" si="0"/>
        <v>70.306859205776178</v>
      </c>
      <c r="G15" s="442">
        <f t="shared" ref="G15:M15" si="7">SUM(G16,G18,G19)</f>
        <v>54722.218420000005</v>
      </c>
      <c r="H15" s="442">
        <f t="shared" ref="H15" si="8">SUM(H16,H18,H19)</f>
        <v>54722.218420000005</v>
      </c>
      <c r="I15" s="615">
        <f t="shared" si="7"/>
        <v>9120.3697366666674</v>
      </c>
      <c r="J15" s="442">
        <f t="shared" si="7"/>
        <v>8792.4269100000038</v>
      </c>
      <c r="K15" s="442">
        <f t="shared" si="7"/>
        <v>-327.94282666666277</v>
      </c>
      <c r="L15" s="442">
        <f t="shared" si="7"/>
        <v>0</v>
      </c>
      <c r="M15" s="442">
        <f t="shared" si="7"/>
        <v>8792.4269100000038</v>
      </c>
      <c r="N15" s="441">
        <f t="shared" si="4"/>
        <v>96.404281447623404</v>
      </c>
      <c r="O15" s="600"/>
    </row>
    <row r="16" spans="1:251" s="24" customFormat="1" ht="30" x14ac:dyDescent="0.25">
      <c r="A16" s="13">
        <v>1</v>
      </c>
      <c r="B16" s="45" t="s">
        <v>62</v>
      </c>
      <c r="C16" s="298">
        <v>3700</v>
      </c>
      <c r="D16" s="299">
        <f>ROUND(C16/12*$B$3,0)</f>
        <v>617</v>
      </c>
      <c r="E16" s="298">
        <v>629</v>
      </c>
      <c r="F16" s="281">
        <f t="shared" si="0"/>
        <v>101.94489465153971</v>
      </c>
      <c r="G16" s="443">
        <v>5009.8</v>
      </c>
      <c r="H16" s="443">
        <v>5009.8</v>
      </c>
      <c r="I16" s="614">
        <f>G16/12*$B$3+(H16-G16)/11*1</f>
        <v>834.9666666666667</v>
      </c>
      <c r="J16" s="442">
        <f t="shared" ref="J16:J19" si="9">M16-L16</f>
        <v>924.33</v>
      </c>
      <c r="K16" s="441">
        <f t="shared" si="3"/>
        <v>89.363333333333344</v>
      </c>
      <c r="L16" s="441"/>
      <c r="M16" s="441">
        <v>924.33</v>
      </c>
      <c r="N16" s="441">
        <f t="shared" si="4"/>
        <v>110.70262285919598</v>
      </c>
      <c r="O16" s="600"/>
    </row>
    <row r="17" spans="1:251" s="24" customFormat="1" ht="30.75" customHeight="1" x14ac:dyDescent="0.25">
      <c r="A17" s="13"/>
      <c r="B17" s="621" t="s">
        <v>90</v>
      </c>
      <c r="C17" s="298"/>
      <c r="D17" s="299"/>
      <c r="E17" s="298">
        <v>315</v>
      </c>
      <c r="F17" s="281"/>
      <c r="G17" s="443"/>
      <c r="H17" s="443"/>
      <c r="I17" s="614">
        <f>G17/12*$B$3</f>
        <v>0</v>
      </c>
      <c r="J17" s="442"/>
      <c r="K17" s="441"/>
      <c r="L17" s="441"/>
      <c r="M17" s="441">
        <v>461.98106999999987</v>
      </c>
      <c r="N17" s="441"/>
      <c r="O17" s="600"/>
    </row>
    <row r="18" spans="1:251" s="24" customFormat="1" ht="60" x14ac:dyDescent="0.25">
      <c r="A18" s="13">
        <v>1</v>
      </c>
      <c r="B18" s="45" t="s">
        <v>73</v>
      </c>
      <c r="C18" s="298">
        <v>14400</v>
      </c>
      <c r="D18" s="299">
        <f t="shared" si="5"/>
        <v>2400</v>
      </c>
      <c r="E18" s="298">
        <v>1513</v>
      </c>
      <c r="F18" s="281">
        <f t="shared" si="0"/>
        <v>63.041666666666664</v>
      </c>
      <c r="G18" s="443">
        <v>46871.567999999999</v>
      </c>
      <c r="H18" s="443">
        <v>46871.567999999999</v>
      </c>
      <c r="I18" s="614">
        <f>G18/12*$B$3+(H18-G18)/11*1</f>
        <v>7811.9279999999999</v>
      </c>
      <c r="J18" s="442">
        <f t="shared" si="9"/>
        <v>7677.3192600000039</v>
      </c>
      <c r="K18" s="442">
        <f t="shared" si="3"/>
        <v>-134.60873999999603</v>
      </c>
      <c r="L18" s="442">
        <v>0</v>
      </c>
      <c r="M18" s="442">
        <v>7677.3192600000039</v>
      </c>
      <c r="N18" s="441">
        <f t="shared" si="4"/>
        <v>98.276881968190239</v>
      </c>
      <c r="O18" s="600"/>
    </row>
    <row r="19" spans="1:251" s="24" customFormat="1" ht="45.75" thickBot="1" x14ac:dyDescent="0.3">
      <c r="A19" s="13">
        <v>1</v>
      </c>
      <c r="B19" s="45" t="s">
        <v>63</v>
      </c>
      <c r="C19" s="298">
        <v>1839</v>
      </c>
      <c r="D19" s="299">
        <f t="shared" si="5"/>
        <v>307</v>
      </c>
      <c r="E19" s="298">
        <v>195</v>
      </c>
      <c r="F19" s="281">
        <f t="shared" si="0"/>
        <v>63.517915309446252</v>
      </c>
      <c r="G19" s="443">
        <v>2840.8504199999998</v>
      </c>
      <c r="H19" s="443">
        <v>2840.8504199999998</v>
      </c>
      <c r="I19" s="614">
        <f>G19/12*$B$3+(H19-G19)/11*1</f>
        <v>473.47506999999996</v>
      </c>
      <c r="J19" s="442">
        <f t="shared" si="9"/>
        <v>190.77764999999988</v>
      </c>
      <c r="K19" s="442">
        <f t="shared" si="3"/>
        <v>-282.69742000000008</v>
      </c>
      <c r="L19" s="442">
        <v>0</v>
      </c>
      <c r="M19" s="442">
        <v>190.77764999999988</v>
      </c>
      <c r="N19" s="441">
        <f t="shared" si="4"/>
        <v>40.293071818966077</v>
      </c>
      <c r="O19" s="600"/>
    </row>
    <row r="20" spans="1:251" s="8" customFormat="1" ht="15.75" thickBot="1" x14ac:dyDescent="0.3">
      <c r="A20" s="13">
        <v>1</v>
      </c>
      <c r="B20" s="73" t="s">
        <v>3</v>
      </c>
      <c r="C20" s="305"/>
      <c r="D20" s="305"/>
      <c r="E20" s="305"/>
      <c r="F20" s="444"/>
      <c r="G20" s="445">
        <f>G10+G15</f>
        <v>107385.32051000001</v>
      </c>
      <c r="H20" s="445">
        <f>H10+H15</f>
        <v>107385.32051000001</v>
      </c>
      <c r="I20" s="445">
        <f t="shared" ref="I20:M20" si="10">I10+I15</f>
        <v>17897.553418333333</v>
      </c>
      <c r="J20" s="445">
        <f t="shared" si="10"/>
        <v>19820.103620000002</v>
      </c>
      <c r="K20" s="445">
        <f t="shared" si="10"/>
        <v>1922.550201666666</v>
      </c>
      <c r="L20" s="445">
        <f t="shared" si="10"/>
        <v>9.7511600000000023</v>
      </c>
      <c r="M20" s="445">
        <f t="shared" si="10"/>
        <v>19829.854780000001</v>
      </c>
      <c r="N20" s="446">
        <f t="shared" si="4"/>
        <v>110.74197213847847</v>
      </c>
      <c r="O20" s="600"/>
    </row>
    <row r="21" spans="1:251" x14ac:dyDescent="0.25">
      <c r="A21" s="13">
        <v>1</v>
      </c>
      <c r="B21" s="50"/>
      <c r="C21" s="447"/>
      <c r="D21" s="447"/>
      <c r="E21" s="447"/>
      <c r="F21" s="447"/>
      <c r="G21" s="448"/>
      <c r="H21" s="448"/>
      <c r="I21" s="448"/>
      <c r="J21" s="448"/>
      <c r="K21" s="448">
        <f t="shared" si="3"/>
        <v>0</v>
      </c>
      <c r="L21" s="448"/>
      <c r="M21" s="448"/>
      <c r="N21" s="448"/>
      <c r="O21" s="600"/>
    </row>
    <row r="22" spans="1:251" s="15" customFormat="1" ht="29.25" x14ac:dyDescent="0.25">
      <c r="A22" s="13">
        <v>1</v>
      </c>
      <c r="B22" s="95" t="s">
        <v>114</v>
      </c>
      <c r="C22" s="449"/>
      <c r="D22" s="449"/>
      <c r="E22" s="449"/>
      <c r="F22" s="449"/>
      <c r="G22" s="440"/>
      <c r="H22" s="440"/>
      <c r="I22" s="440"/>
      <c r="J22" s="440"/>
      <c r="K22" s="440">
        <f t="shared" si="3"/>
        <v>0</v>
      </c>
      <c r="L22" s="440"/>
      <c r="M22" s="440"/>
      <c r="N22" s="440"/>
      <c r="O22" s="589" t="s">
        <v>150</v>
      </c>
      <c r="P22" s="589" t="s">
        <v>151</v>
      </c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</row>
    <row r="23" spans="1:251" s="24" customFormat="1" ht="30" x14ac:dyDescent="0.25">
      <c r="A23" s="13">
        <v>1</v>
      </c>
      <c r="B23" s="110" t="s">
        <v>74</v>
      </c>
      <c r="C23" s="298">
        <f>SUM(C24:C27)</f>
        <v>7600</v>
      </c>
      <c r="D23" s="298">
        <f>SUM(D24:D27)</f>
        <v>1267</v>
      </c>
      <c r="E23" s="298">
        <f>SUM(E24:E27)</f>
        <v>1349</v>
      </c>
      <c r="F23" s="281">
        <f>E23/D23*100</f>
        <v>106.47198105761642</v>
      </c>
      <c r="G23" s="441">
        <f>SUM(G24:G27)</f>
        <v>22833.644199999999</v>
      </c>
      <c r="H23" s="441">
        <f>SUM(H24:H27)</f>
        <v>22833.644199999999</v>
      </c>
      <c r="I23" s="613">
        <f t="shared" ref="I23:M23" si="11">SUM(I24:I27)</f>
        <v>3805.6073666666666</v>
      </c>
      <c r="J23" s="441">
        <f t="shared" si="11"/>
        <v>4301.0648799999999</v>
      </c>
      <c r="K23" s="441">
        <f t="shared" si="11"/>
        <v>495.45751333333357</v>
      </c>
      <c r="L23" s="441">
        <f t="shared" si="11"/>
        <v>-3.1521299999999997</v>
      </c>
      <c r="M23" s="441">
        <f t="shared" si="11"/>
        <v>4297.9127500000004</v>
      </c>
      <c r="N23" s="441">
        <f>J23/I23*100</f>
        <v>113.01914426782562</v>
      </c>
      <c r="O23" s="641">
        <f>G23/C23*1000</f>
        <v>3004.4268684210524</v>
      </c>
      <c r="P23" s="641">
        <f>J23/E23*1000</f>
        <v>3188.3357153447</v>
      </c>
    </row>
    <row r="24" spans="1:251" s="24" customFormat="1" ht="30" x14ac:dyDescent="0.25">
      <c r="A24" s="13">
        <v>1</v>
      </c>
      <c r="B24" s="45" t="s">
        <v>43</v>
      </c>
      <c r="C24" s="298">
        <v>5800</v>
      </c>
      <c r="D24" s="604">
        <f>ROUND(C24/12*$B$3,0)</f>
        <v>967</v>
      </c>
      <c r="E24" s="298">
        <v>1097</v>
      </c>
      <c r="F24" s="281">
        <f>E24/D24*100</f>
        <v>113.44364012409514</v>
      </c>
      <c r="G24" s="441">
        <v>19058.8</v>
      </c>
      <c r="H24" s="441">
        <v>19058.8</v>
      </c>
      <c r="I24" s="614">
        <f>G24/12*$B$3+(H24-G24)/11*1</f>
        <v>3176.4666666666667</v>
      </c>
      <c r="J24" s="442">
        <f t="shared" ref="J24:J32" si="12">M24-L24</f>
        <v>3797.4872300000002</v>
      </c>
      <c r="K24" s="442">
        <f t="shared" si="3"/>
        <v>621.02056333333348</v>
      </c>
      <c r="L24" s="442">
        <v>-2.5058099999999999</v>
      </c>
      <c r="M24" s="442">
        <v>3794.9814200000001</v>
      </c>
      <c r="N24" s="441">
        <f>J24/I24*100</f>
        <v>119.55067150082901</v>
      </c>
      <c r="O24" s="589">
        <f>G24/C24*1000</f>
        <v>3286</v>
      </c>
      <c r="P24" s="589">
        <f>J24/E24*1000</f>
        <v>3461.7021239744759</v>
      </c>
    </row>
    <row r="25" spans="1:251" s="24" customFormat="1" ht="30" x14ac:dyDescent="0.25">
      <c r="A25" s="13">
        <v>1</v>
      </c>
      <c r="B25" s="45" t="s">
        <v>44</v>
      </c>
      <c r="C25" s="298">
        <v>1740</v>
      </c>
      <c r="D25" s="299">
        <f>ROUND(C25/12*$B$3,0)</f>
        <v>290</v>
      </c>
      <c r="E25" s="298">
        <v>252</v>
      </c>
      <c r="F25" s="281">
        <f>E25/D25*100</f>
        <v>86.896551724137922</v>
      </c>
      <c r="G25" s="441">
        <v>3312.2640000000001</v>
      </c>
      <c r="H25" s="441">
        <v>3312.2640000000001</v>
      </c>
      <c r="I25" s="614">
        <f>G25/12*$B$3+(H25-G25)/11*1</f>
        <v>552.04399999999998</v>
      </c>
      <c r="J25" s="442">
        <f t="shared" si="12"/>
        <v>503.57765000000001</v>
      </c>
      <c r="K25" s="442">
        <f t="shared" si="3"/>
        <v>-48.466349999999977</v>
      </c>
      <c r="L25" s="442">
        <v>-0.64632000000000001</v>
      </c>
      <c r="M25" s="442">
        <v>502.93133</v>
      </c>
      <c r="N25" s="441">
        <f t="shared" ref="N25:N33" si="13">J25/I25*100</f>
        <v>91.220563940555465</v>
      </c>
      <c r="O25" s="589">
        <f>G25/C25*1000</f>
        <v>1903.6000000000001</v>
      </c>
      <c r="P25" s="589">
        <f>J25/E25*1000</f>
        <v>1998.324007936508</v>
      </c>
    </row>
    <row r="26" spans="1:251" s="24" customFormat="1" ht="30" x14ac:dyDescent="0.25">
      <c r="A26" s="13">
        <v>1</v>
      </c>
      <c r="B26" s="45" t="s">
        <v>68</v>
      </c>
      <c r="C26" s="298"/>
      <c r="D26" s="299">
        <f>ROUND(C26/12*$B$3,0)</f>
        <v>0</v>
      </c>
      <c r="E26" s="298"/>
      <c r="F26" s="281"/>
      <c r="G26" s="441"/>
      <c r="H26" s="441"/>
      <c r="I26" s="614">
        <f>G26/12*$B$3+(H26-G26)/11*1</f>
        <v>0</v>
      </c>
      <c r="J26" s="442">
        <f t="shared" si="12"/>
        <v>0</v>
      </c>
      <c r="K26" s="442">
        <f t="shared" si="3"/>
        <v>0</v>
      </c>
      <c r="L26" s="442"/>
      <c r="M26" s="442"/>
      <c r="N26" s="441"/>
      <c r="O26" s="589"/>
      <c r="P26" s="589"/>
    </row>
    <row r="27" spans="1:251" s="24" customFormat="1" ht="30" x14ac:dyDescent="0.25">
      <c r="A27" s="13">
        <v>1</v>
      </c>
      <c r="B27" s="45" t="s">
        <v>69</v>
      </c>
      <c r="C27" s="298">
        <v>60</v>
      </c>
      <c r="D27" s="299">
        <f>ROUND(C27/12*$B$3,0)</f>
        <v>10</v>
      </c>
      <c r="E27" s="298"/>
      <c r="F27" s="281">
        <f t="shared" ref="F27:F32" si="14">E27/D27*100</f>
        <v>0</v>
      </c>
      <c r="G27" s="441">
        <v>462.58019999999999</v>
      </c>
      <c r="H27" s="441">
        <v>462.58019999999999</v>
      </c>
      <c r="I27" s="614">
        <f>G27/12*$B$3+(H27-G27)/11*1</f>
        <v>77.096699999999998</v>
      </c>
      <c r="J27" s="442">
        <f t="shared" si="12"/>
        <v>0</v>
      </c>
      <c r="K27" s="442">
        <f t="shared" si="3"/>
        <v>-77.096699999999998</v>
      </c>
      <c r="L27" s="442"/>
      <c r="M27" s="442"/>
      <c r="N27" s="441">
        <f t="shared" si="13"/>
        <v>0</v>
      </c>
      <c r="O27" s="589">
        <f>G27/C27*1000</f>
        <v>7709.67</v>
      </c>
      <c r="P27" s="589" t="e">
        <f t="shared" ref="P27:P32" si="15">J27/E27*1000</f>
        <v>#DIV/0!</v>
      </c>
    </row>
    <row r="28" spans="1:251" s="24" customFormat="1" ht="30" x14ac:dyDescent="0.25">
      <c r="A28" s="13">
        <v>1</v>
      </c>
      <c r="B28" s="110" t="s">
        <v>66</v>
      </c>
      <c r="C28" s="298">
        <f>C29+C31+C32</f>
        <v>7435</v>
      </c>
      <c r="D28" s="298">
        <f t="shared" ref="D28:E28" si="16">D29+D31+D32</f>
        <v>1239</v>
      </c>
      <c r="E28" s="298">
        <f t="shared" si="16"/>
        <v>1607</v>
      </c>
      <c r="F28" s="281">
        <f t="shared" si="14"/>
        <v>129.70137207425344</v>
      </c>
      <c r="G28" s="442">
        <f t="shared" ref="G28:M28" si="17">G29+G31+G32</f>
        <v>16771.18305</v>
      </c>
      <c r="H28" s="442">
        <f t="shared" ref="H28" si="18">H29+H31+H32</f>
        <v>16771.18305</v>
      </c>
      <c r="I28" s="615">
        <f t="shared" si="17"/>
        <v>2795.1971749999998</v>
      </c>
      <c r="J28" s="442">
        <f t="shared" si="17"/>
        <v>3243.1228599999999</v>
      </c>
      <c r="K28" s="442">
        <f t="shared" si="17"/>
        <v>447.92568499999993</v>
      </c>
      <c r="L28" s="442">
        <f t="shared" si="17"/>
        <v>-6.9165600000000005</v>
      </c>
      <c r="M28" s="442">
        <f t="shared" si="17"/>
        <v>3236.2062999999998</v>
      </c>
      <c r="N28" s="441">
        <f t="shared" si="13"/>
        <v>116.02483320340362</v>
      </c>
      <c r="O28" s="600">
        <f>G28/C28*1000</f>
        <v>2255.707202420982</v>
      </c>
      <c r="P28" s="24">
        <f t="shared" si="15"/>
        <v>2018.1225015556938</v>
      </c>
    </row>
    <row r="29" spans="1:251" s="24" customFormat="1" ht="30" x14ac:dyDescent="0.25">
      <c r="A29" s="13">
        <v>1</v>
      </c>
      <c r="B29" s="45" t="s">
        <v>62</v>
      </c>
      <c r="C29" s="298">
        <v>2100</v>
      </c>
      <c r="D29" s="604">
        <f>ROUND(C29/12*$B$3,0)</f>
        <v>350</v>
      </c>
      <c r="E29" s="298">
        <v>311</v>
      </c>
      <c r="F29" s="281">
        <f t="shared" si="14"/>
        <v>88.857142857142861</v>
      </c>
      <c r="G29" s="443">
        <v>2843.4</v>
      </c>
      <c r="H29" s="443">
        <v>2843.4</v>
      </c>
      <c r="I29" s="614">
        <f>G29/12*$B$3+(H29-G29)/11*1</f>
        <v>473.90000000000003</v>
      </c>
      <c r="J29" s="442">
        <f t="shared" si="12"/>
        <v>461.92568</v>
      </c>
      <c r="K29" s="441">
        <f t="shared" si="3"/>
        <v>-11.974320000000034</v>
      </c>
      <c r="L29" s="441">
        <v>0</v>
      </c>
      <c r="M29" s="441">
        <v>461.92568</v>
      </c>
      <c r="N29" s="441">
        <f t="shared" si="13"/>
        <v>97.473239079974675</v>
      </c>
      <c r="O29" s="600">
        <f>G29/C29*1000</f>
        <v>1354</v>
      </c>
      <c r="P29" s="24">
        <f t="shared" si="15"/>
        <v>1485.2915755627009</v>
      </c>
    </row>
    <row r="30" spans="1:251" s="24" customFormat="1" ht="31.5" customHeight="1" x14ac:dyDescent="0.25">
      <c r="A30" s="13"/>
      <c r="B30" s="621" t="s">
        <v>90</v>
      </c>
      <c r="C30" s="298"/>
      <c r="D30" s="604"/>
      <c r="E30" s="298">
        <v>5</v>
      </c>
      <c r="F30" s="281"/>
      <c r="G30" s="443"/>
      <c r="H30" s="443"/>
      <c r="I30" s="614"/>
      <c r="J30" s="442"/>
      <c r="K30" s="441"/>
      <c r="L30" s="441">
        <v>0</v>
      </c>
      <c r="M30" s="441">
        <v>7.1957700000000004</v>
      </c>
      <c r="N30" s="441"/>
      <c r="O30" s="600"/>
      <c r="P30" s="24">
        <f t="shared" si="15"/>
        <v>0</v>
      </c>
    </row>
    <row r="31" spans="1:251" s="24" customFormat="1" ht="60" x14ac:dyDescent="0.25">
      <c r="A31" s="13">
        <v>1</v>
      </c>
      <c r="B31" s="45" t="s">
        <v>73</v>
      </c>
      <c r="C31" s="298">
        <v>3325</v>
      </c>
      <c r="D31" s="604">
        <f t="shared" ref="D31:D32" si="19">ROUND(C31/12*$B$3,0)</f>
        <v>554</v>
      </c>
      <c r="E31" s="298">
        <v>652</v>
      </c>
      <c r="F31" s="281">
        <f t="shared" si="14"/>
        <v>117.68953068592059</v>
      </c>
      <c r="G31" s="443">
        <v>10822.775250000001</v>
      </c>
      <c r="H31" s="443">
        <v>10822.775250000001</v>
      </c>
      <c r="I31" s="614">
        <f>G31/12*$B$3+(H31-G31)/11*1</f>
        <v>1803.795875</v>
      </c>
      <c r="J31" s="442">
        <f t="shared" si="12"/>
        <v>1965.7577699999999</v>
      </c>
      <c r="K31" s="442">
        <f t="shared" si="3"/>
        <v>161.96189499999991</v>
      </c>
      <c r="L31" s="442">
        <v>-6.9165600000000005</v>
      </c>
      <c r="M31" s="442">
        <v>1958.84121</v>
      </c>
      <c r="N31" s="441">
        <f t="shared" si="13"/>
        <v>108.97894807526379</v>
      </c>
      <c r="O31" s="600">
        <f>G31/C31*1000</f>
        <v>3254.9700000000003</v>
      </c>
      <c r="P31" s="24">
        <f t="shared" si="15"/>
        <v>3014.9659049079755</v>
      </c>
    </row>
    <row r="32" spans="1:251" s="24" customFormat="1" ht="45.75" thickBot="1" x14ac:dyDescent="0.3">
      <c r="A32" s="13">
        <v>1</v>
      </c>
      <c r="B32" s="45" t="s">
        <v>63</v>
      </c>
      <c r="C32" s="298">
        <v>2010</v>
      </c>
      <c r="D32" s="299">
        <f t="shared" si="19"/>
        <v>335</v>
      </c>
      <c r="E32" s="298">
        <v>644</v>
      </c>
      <c r="F32" s="281">
        <f t="shared" si="14"/>
        <v>192.23880597014926</v>
      </c>
      <c r="G32" s="443">
        <v>3105.0077999999999</v>
      </c>
      <c r="H32" s="443">
        <v>3105.0077999999999</v>
      </c>
      <c r="I32" s="614">
        <f>G32/12*$B$3+(H32-G32)/11*1</f>
        <v>517.50130000000001</v>
      </c>
      <c r="J32" s="442">
        <f t="shared" si="12"/>
        <v>815.43941000000007</v>
      </c>
      <c r="K32" s="442">
        <f t="shared" si="3"/>
        <v>297.93811000000005</v>
      </c>
      <c r="L32" s="442">
        <v>0</v>
      </c>
      <c r="M32" s="442">
        <v>815.43941000000007</v>
      </c>
      <c r="N32" s="441">
        <f t="shared" si="13"/>
        <v>157.57243701610025</v>
      </c>
      <c r="O32" s="600">
        <f>G32/C32*1000</f>
        <v>1544.7799999999997</v>
      </c>
      <c r="P32" s="24">
        <f t="shared" si="15"/>
        <v>1266.2102639751554</v>
      </c>
    </row>
    <row r="33" spans="1:251" s="24" customFormat="1" ht="15.75" thickBot="1" x14ac:dyDescent="0.3">
      <c r="A33" s="13">
        <v>1</v>
      </c>
      <c r="B33" s="73" t="s">
        <v>3</v>
      </c>
      <c r="C33" s="305"/>
      <c r="D33" s="305"/>
      <c r="E33" s="305"/>
      <c r="F33" s="444"/>
      <c r="G33" s="445">
        <f>G28+G23</f>
        <v>39604.827250000002</v>
      </c>
      <c r="H33" s="445">
        <f>H28+H23</f>
        <v>39604.827250000002</v>
      </c>
      <c r="I33" s="445">
        <f t="shared" ref="I33:M33" si="20">I28+I23</f>
        <v>6600.8045416666664</v>
      </c>
      <c r="J33" s="445">
        <f t="shared" si="20"/>
        <v>7544.1877399999994</v>
      </c>
      <c r="K33" s="445">
        <f t="shared" si="20"/>
        <v>943.38319833333344</v>
      </c>
      <c r="L33" s="445">
        <f t="shared" si="20"/>
        <v>-10.06869</v>
      </c>
      <c r="M33" s="445">
        <f t="shared" si="20"/>
        <v>7534.1190500000002</v>
      </c>
      <c r="N33" s="446">
        <f t="shared" si="13"/>
        <v>114.29194263181644</v>
      </c>
      <c r="O33" s="600"/>
    </row>
    <row r="34" spans="1:251" s="21" customFormat="1" x14ac:dyDescent="0.25">
      <c r="A34" s="13">
        <v>1</v>
      </c>
      <c r="B34" s="58"/>
      <c r="C34" s="450"/>
      <c r="D34" s="450"/>
      <c r="E34" s="450"/>
      <c r="F34" s="450"/>
      <c r="G34" s="451"/>
      <c r="H34" s="451"/>
      <c r="I34" s="451"/>
      <c r="J34" s="451"/>
      <c r="K34" s="451">
        <f t="shared" si="3"/>
        <v>0</v>
      </c>
      <c r="L34" s="451"/>
      <c r="M34" s="451"/>
      <c r="N34" s="451"/>
      <c r="O34" s="600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</row>
    <row r="35" spans="1:251" s="6" customFormat="1" ht="29.25" x14ac:dyDescent="0.25">
      <c r="A35" s="13">
        <v>1</v>
      </c>
      <c r="B35" s="95" t="s">
        <v>115</v>
      </c>
      <c r="C35" s="449"/>
      <c r="D35" s="449"/>
      <c r="E35" s="449"/>
      <c r="F35" s="449"/>
      <c r="G35" s="440"/>
      <c r="H35" s="440"/>
      <c r="I35" s="440"/>
      <c r="J35" s="440"/>
      <c r="K35" s="440">
        <f t="shared" si="3"/>
        <v>0</v>
      </c>
      <c r="L35" s="440"/>
      <c r="M35" s="440"/>
      <c r="N35" s="440"/>
      <c r="O35" s="600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</row>
    <row r="36" spans="1:251" s="24" customFormat="1" ht="30" x14ac:dyDescent="0.25">
      <c r="A36" s="13">
        <v>1</v>
      </c>
      <c r="B36" s="110" t="s">
        <v>74</v>
      </c>
      <c r="C36" s="298">
        <f>SUM(C37:C38)</f>
        <v>9620</v>
      </c>
      <c r="D36" s="298">
        <f>SUM(D37:D38)</f>
        <v>1603</v>
      </c>
      <c r="E36" s="298">
        <f>SUM(E37:E38)</f>
        <v>957</v>
      </c>
      <c r="F36" s="281">
        <f t="shared" ref="F36:F40" si="21">E36/D36*100</f>
        <v>59.70056144728634</v>
      </c>
      <c r="G36" s="441">
        <f>SUM(G37:G38)</f>
        <v>28542.392</v>
      </c>
      <c r="H36" s="441">
        <f>SUM(H37:H38)</f>
        <v>28542.392</v>
      </c>
      <c r="I36" s="613">
        <f t="shared" ref="I36:M36" si="22">SUM(I37:I38)</f>
        <v>4757.0653333333339</v>
      </c>
      <c r="J36" s="441">
        <f t="shared" si="22"/>
        <v>2983.7778699999994</v>
      </c>
      <c r="K36" s="452">
        <f t="shared" si="22"/>
        <v>-1773.2874633333342</v>
      </c>
      <c r="L36" s="452">
        <f t="shared" si="22"/>
        <v>-16.288160000000001</v>
      </c>
      <c r="M36" s="452">
        <f t="shared" si="22"/>
        <v>2967.4897099999994</v>
      </c>
      <c r="N36" s="452">
        <f t="shared" ref="N36:N42" si="23">J36/I36*100</f>
        <v>62.723079481215152</v>
      </c>
      <c r="O36" s="600"/>
    </row>
    <row r="37" spans="1:251" s="24" customFormat="1" ht="30" x14ac:dyDescent="0.25">
      <c r="A37" s="13">
        <v>1</v>
      </c>
      <c r="B37" s="45" t="s">
        <v>43</v>
      </c>
      <c r="C37" s="298">
        <v>7400</v>
      </c>
      <c r="D37" s="604">
        <f>ROUND(C37/12*$B$3,0)</f>
        <v>1233</v>
      </c>
      <c r="E37" s="298">
        <v>754</v>
      </c>
      <c r="F37" s="281">
        <f t="shared" si="21"/>
        <v>61.15166261151662</v>
      </c>
      <c r="G37" s="441">
        <v>24316.400000000001</v>
      </c>
      <c r="H37" s="441">
        <v>24316.400000000001</v>
      </c>
      <c r="I37" s="614">
        <f>G37/12*$B$3+(H37-G37)/11*1</f>
        <v>4052.7333333333336</v>
      </c>
      <c r="J37" s="442">
        <f t="shared" ref="J37:J38" si="24">M37-L37</f>
        <v>2584.1042899999993</v>
      </c>
      <c r="K37" s="452">
        <f t="shared" si="3"/>
        <v>-1468.6290433333343</v>
      </c>
      <c r="L37" s="452">
        <v>-16.288160000000001</v>
      </c>
      <c r="M37" s="452">
        <v>2567.8161299999992</v>
      </c>
      <c r="N37" s="452">
        <f t="shared" si="23"/>
        <v>63.762011399713749</v>
      </c>
      <c r="O37" s="600"/>
    </row>
    <row r="38" spans="1:251" s="24" customFormat="1" ht="30" x14ac:dyDescent="0.25">
      <c r="A38" s="13">
        <v>1</v>
      </c>
      <c r="B38" s="45" t="s">
        <v>44</v>
      </c>
      <c r="C38" s="298">
        <v>2220</v>
      </c>
      <c r="D38" s="299">
        <f>ROUND(C38/12*$B$3,0)</f>
        <v>370</v>
      </c>
      <c r="E38" s="298">
        <v>203</v>
      </c>
      <c r="F38" s="281">
        <f t="shared" si="21"/>
        <v>54.864864864864856</v>
      </c>
      <c r="G38" s="441">
        <v>4225.9920000000002</v>
      </c>
      <c r="H38" s="441">
        <v>4225.9920000000002</v>
      </c>
      <c r="I38" s="614">
        <f>G38/12*$B$3+(H38-G38)/11*1</f>
        <v>704.33199999999999</v>
      </c>
      <c r="J38" s="442">
        <f t="shared" si="24"/>
        <v>399.67358000000002</v>
      </c>
      <c r="K38" s="452">
        <f t="shared" si="3"/>
        <v>-304.65841999999998</v>
      </c>
      <c r="L38" s="452">
        <v>0</v>
      </c>
      <c r="M38" s="452">
        <v>399.67358000000002</v>
      </c>
      <c r="N38" s="452">
        <f t="shared" si="23"/>
        <v>56.745054888887623</v>
      </c>
      <c r="O38" s="600"/>
    </row>
    <row r="39" spans="1:251" s="24" customFormat="1" ht="30" x14ac:dyDescent="0.25">
      <c r="A39" s="13">
        <v>1</v>
      </c>
      <c r="B39" s="110" t="s">
        <v>66</v>
      </c>
      <c r="C39" s="298">
        <f>SUM(C40)</f>
        <v>2400</v>
      </c>
      <c r="D39" s="298">
        <f t="shared" ref="D39:M39" si="25">SUM(D40)</f>
        <v>400</v>
      </c>
      <c r="E39" s="298">
        <f t="shared" si="25"/>
        <v>127</v>
      </c>
      <c r="F39" s="281">
        <f t="shared" si="21"/>
        <v>31.75</v>
      </c>
      <c r="G39" s="442">
        <f t="shared" ref="G39:H39" si="26">SUM(G40)</f>
        <v>3249.6</v>
      </c>
      <c r="H39" s="442">
        <f t="shared" si="26"/>
        <v>3249.6</v>
      </c>
      <c r="I39" s="615">
        <f t="shared" si="25"/>
        <v>541.6</v>
      </c>
      <c r="J39" s="442">
        <f t="shared" si="25"/>
        <v>194.16681</v>
      </c>
      <c r="K39" s="453">
        <f t="shared" si="25"/>
        <v>-347.43319000000002</v>
      </c>
      <c r="L39" s="453">
        <f t="shared" si="25"/>
        <v>0</v>
      </c>
      <c r="M39" s="453">
        <f t="shared" si="25"/>
        <v>194.16681</v>
      </c>
      <c r="N39" s="452">
        <f t="shared" si="23"/>
        <v>35.85059268833087</v>
      </c>
      <c r="O39" s="600"/>
    </row>
    <row r="40" spans="1:251" s="24" customFormat="1" ht="30" x14ac:dyDescent="0.25">
      <c r="A40" s="13">
        <v>1</v>
      </c>
      <c r="B40" s="162" t="s">
        <v>62</v>
      </c>
      <c r="C40" s="300">
        <v>2400</v>
      </c>
      <c r="D40" s="606">
        <f>ROUND(C40/12*$B$3,0)</f>
        <v>400</v>
      </c>
      <c r="E40" s="300">
        <v>127</v>
      </c>
      <c r="F40" s="454">
        <f t="shared" si="21"/>
        <v>31.75</v>
      </c>
      <c r="G40" s="455">
        <v>3249.6</v>
      </c>
      <c r="H40" s="455">
        <v>3249.6</v>
      </c>
      <c r="I40" s="614">
        <f>G40/12*$B$3+(H40-G40)/11*1</f>
        <v>541.6</v>
      </c>
      <c r="J40" s="442">
        <f t="shared" ref="J40" si="27">M40-L40</f>
        <v>194.16681</v>
      </c>
      <c r="K40" s="452">
        <f t="shared" si="3"/>
        <v>-347.43319000000002</v>
      </c>
      <c r="L40" s="452">
        <v>0</v>
      </c>
      <c r="M40" s="452">
        <v>194.16681</v>
      </c>
      <c r="N40" s="452">
        <f t="shared" si="23"/>
        <v>35.85059268833087</v>
      </c>
      <c r="O40" s="600"/>
    </row>
    <row r="41" spans="1:251" s="24" customFormat="1" ht="33" customHeight="1" thickBot="1" x14ac:dyDescent="0.3">
      <c r="A41" s="13"/>
      <c r="B41" s="621" t="s">
        <v>90</v>
      </c>
      <c r="C41" s="300"/>
      <c r="D41" s="606"/>
      <c r="E41" s="300"/>
      <c r="F41" s="454"/>
      <c r="G41" s="455"/>
      <c r="H41" s="455"/>
      <c r="I41" s="614">
        <f>G41/12*$B$3</f>
        <v>0</v>
      </c>
      <c r="J41" s="442"/>
      <c r="K41" s="452"/>
      <c r="L41" s="452"/>
      <c r="M41" s="452"/>
      <c r="N41" s="452"/>
      <c r="O41" s="600"/>
    </row>
    <row r="42" spans="1:251" s="24" customFormat="1" ht="15.75" thickBot="1" x14ac:dyDescent="0.3">
      <c r="A42" s="13">
        <v>1</v>
      </c>
      <c r="B42" s="73" t="s">
        <v>3</v>
      </c>
      <c r="C42" s="305"/>
      <c r="D42" s="305"/>
      <c r="E42" s="305"/>
      <c r="F42" s="444"/>
      <c r="G42" s="445">
        <f>G36+G39</f>
        <v>31791.991999999998</v>
      </c>
      <c r="H42" s="445">
        <f>H36+H39</f>
        <v>31791.991999999998</v>
      </c>
      <c r="I42" s="445">
        <f t="shared" ref="I42:M42" si="28">I36+I39</f>
        <v>5298.6653333333343</v>
      </c>
      <c r="J42" s="445">
        <f t="shared" si="28"/>
        <v>3177.9446799999996</v>
      </c>
      <c r="K42" s="445">
        <f t="shared" si="28"/>
        <v>-2120.7206533333342</v>
      </c>
      <c r="L42" s="445">
        <f t="shared" si="28"/>
        <v>-16.288160000000001</v>
      </c>
      <c r="M42" s="445">
        <f t="shared" si="28"/>
        <v>3161.6565199999995</v>
      </c>
      <c r="N42" s="456">
        <f t="shared" si="23"/>
        <v>59.976323849100098</v>
      </c>
      <c r="O42" s="600"/>
    </row>
    <row r="43" spans="1:251" x14ac:dyDescent="0.25">
      <c r="A43" s="13">
        <v>1</v>
      </c>
      <c r="B43" s="60"/>
      <c r="C43" s="447"/>
      <c r="D43" s="447"/>
      <c r="E43" s="447"/>
      <c r="F43" s="447"/>
      <c r="G43" s="457"/>
      <c r="H43" s="457"/>
      <c r="I43" s="457"/>
      <c r="J43" s="457"/>
      <c r="K43" s="457">
        <f t="shared" si="3"/>
        <v>0</v>
      </c>
      <c r="L43" s="457"/>
      <c r="M43" s="457"/>
      <c r="N43" s="457"/>
      <c r="O43" s="600"/>
    </row>
    <row r="44" spans="1:251" ht="29.25" x14ac:dyDescent="0.25">
      <c r="A44" s="13">
        <v>1</v>
      </c>
      <c r="B44" s="95" t="s">
        <v>116</v>
      </c>
      <c r="C44" s="449"/>
      <c r="D44" s="449"/>
      <c r="E44" s="449"/>
      <c r="F44" s="449"/>
      <c r="G44" s="440"/>
      <c r="H44" s="440"/>
      <c r="I44" s="440"/>
      <c r="J44" s="440"/>
      <c r="K44" s="440">
        <f t="shared" si="3"/>
        <v>0</v>
      </c>
      <c r="L44" s="440"/>
      <c r="M44" s="440"/>
      <c r="N44" s="440"/>
      <c r="O44" s="600"/>
    </row>
    <row r="45" spans="1:251" s="24" customFormat="1" ht="30" x14ac:dyDescent="0.25">
      <c r="A45" s="13">
        <v>1</v>
      </c>
      <c r="B45" s="110" t="s">
        <v>74</v>
      </c>
      <c r="C45" s="298">
        <f>SUM(C46:C47)</f>
        <v>24700</v>
      </c>
      <c r="D45" s="298">
        <f>SUM(D46:D47)</f>
        <v>4117</v>
      </c>
      <c r="E45" s="298">
        <f>SUM(E46:E47)</f>
        <v>3614</v>
      </c>
      <c r="F45" s="281">
        <f t="shared" ref="F45:F49" si="29">E45/D45*100</f>
        <v>87.78236580034006</v>
      </c>
      <c r="G45" s="441">
        <f>SUM(G46:G47)</f>
        <v>73284.52</v>
      </c>
      <c r="H45" s="441">
        <f>SUM(H46:H47)</f>
        <v>73284.52</v>
      </c>
      <c r="I45" s="613">
        <f t="shared" ref="I45:M45" si="30">SUM(I46:I47)</f>
        <v>12214.086666666666</v>
      </c>
      <c r="J45" s="441">
        <f t="shared" si="30"/>
        <v>11158.70564</v>
      </c>
      <c r="K45" s="452">
        <f t="shared" si="30"/>
        <v>-1055.381026666666</v>
      </c>
      <c r="L45" s="452">
        <f t="shared" si="30"/>
        <v>-45.255319999999998</v>
      </c>
      <c r="M45" s="452">
        <f t="shared" si="30"/>
        <v>11113.45032</v>
      </c>
      <c r="N45" s="452">
        <f t="shared" ref="N45:N51" si="31">J45/I45*100</f>
        <v>91.359312771646728</v>
      </c>
      <c r="O45" s="600"/>
    </row>
    <row r="46" spans="1:251" s="24" customFormat="1" ht="30" x14ac:dyDescent="0.25">
      <c r="A46" s="13">
        <v>1</v>
      </c>
      <c r="B46" s="45" t="s">
        <v>43</v>
      </c>
      <c r="C46" s="298">
        <v>19000</v>
      </c>
      <c r="D46" s="604">
        <f>ROUND(C46/12*$B$3,0)</f>
        <v>3167</v>
      </c>
      <c r="E46" s="298">
        <v>2544</v>
      </c>
      <c r="F46" s="281">
        <f t="shared" si="29"/>
        <v>80.328386485633104</v>
      </c>
      <c r="G46" s="441">
        <v>62434</v>
      </c>
      <c r="H46" s="441">
        <v>62434</v>
      </c>
      <c r="I46" s="614">
        <f>G46/12*$B$3+(H46-G46)/11*1</f>
        <v>10405.666666666666</v>
      </c>
      <c r="J46" s="442">
        <f t="shared" ref="J46:J47" si="32">M46-L46</f>
        <v>9043.1535600000007</v>
      </c>
      <c r="K46" s="452">
        <f t="shared" si="3"/>
        <v>-1362.5131066666654</v>
      </c>
      <c r="L46" s="452">
        <v>-37.063669999999995</v>
      </c>
      <c r="M46" s="452">
        <v>9006.0898900000011</v>
      </c>
      <c r="N46" s="452">
        <f t="shared" si="31"/>
        <v>86.906046961591457</v>
      </c>
      <c r="O46" s="600"/>
    </row>
    <row r="47" spans="1:251" s="24" customFormat="1" ht="30" x14ac:dyDescent="0.25">
      <c r="A47" s="13">
        <v>1</v>
      </c>
      <c r="B47" s="45" t="s">
        <v>44</v>
      </c>
      <c r="C47" s="298">
        <v>5700</v>
      </c>
      <c r="D47" s="299">
        <f>ROUND(C47/12*$B$3,0)</f>
        <v>950</v>
      </c>
      <c r="E47" s="298">
        <v>1070</v>
      </c>
      <c r="F47" s="281">
        <f t="shared" si="29"/>
        <v>112.63157894736841</v>
      </c>
      <c r="G47" s="441">
        <v>10850.52</v>
      </c>
      <c r="H47" s="441">
        <v>10850.52</v>
      </c>
      <c r="I47" s="614">
        <f>G47/12*$B$3+(H47-G47)/11*1</f>
        <v>1808.42</v>
      </c>
      <c r="J47" s="442">
        <f t="shared" si="32"/>
        <v>2115.5520799999995</v>
      </c>
      <c r="K47" s="452">
        <f t="shared" si="3"/>
        <v>307.13207999999941</v>
      </c>
      <c r="L47" s="452">
        <v>-8.1916499999999992</v>
      </c>
      <c r="M47" s="452">
        <v>2107.3604299999993</v>
      </c>
      <c r="N47" s="452">
        <f t="shared" si="31"/>
        <v>116.98344853518539</v>
      </c>
      <c r="O47" s="600"/>
    </row>
    <row r="48" spans="1:251" s="24" customFormat="1" ht="30" x14ac:dyDescent="0.25">
      <c r="A48" s="13">
        <v>1</v>
      </c>
      <c r="B48" s="111" t="s">
        <v>66</v>
      </c>
      <c r="C48" s="298">
        <f>SUM(C49)</f>
        <v>6000</v>
      </c>
      <c r="D48" s="298">
        <f t="shared" ref="D48:M48" si="33">SUM(D49)</f>
        <v>1000</v>
      </c>
      <c r="E48" s="298">
        <f t="shared" si="33"/>
        <v>1310</v>
      </c>
      <c r="F48" s="281">
        <f t="shared" si="29"/>
        <v>131</v>
      </c>
      <c r="G48" s="442">
        <f t="shared" ref="G48:H48" si="34">SUM(G49)</f>
        <v>8124</v>
      </c>
      <c r="H48" s="442">
        <f t="shared" si="34"/>
        <v>8124</v>
      </c>
      <c r="I48" s="615">
        <f t="shared" si="33"/>
        <v>1354</v>
      </c>
      <c r="J48" s="442">
        <f t="shared" si="33"/>
        <v>1896.5647200000003</v>
      </c>
      <c r="K48" s="453">
        <f t="shared" si="33"/>
        <v>542.56472000000031</v>
      </c>
      <c r="L48" s="453">
        <f t="shared" si="33"/>
        <v>0</v>
      </c>
      <c r="M48" s="453">
        <f t="shared" si="33"/>
        <v>1896.5647200000003</v>
      </c>
      <c r="N48" s="452">
        <f t="shared" si="31"/>
        <v>140.0712496307238</v>
      </c>
      <c r="O48" s="600"/>
    </row>
    <row r="49" spans="1:16" s="24" customFormat="1" ht="30" x14ac:dyDescent="0.25">
      <c r="A49" s="13">
        <v>1</v>
      </c>
      <c r="B49" s="162" t="s">
        <v>62</v>
      </c>
      <c r="C49" s="300">
        <v>6000</v>
      </c>
      <c r="D49" s="606">
        <f>ROUND(C49/12*$B$3,0)</f>
        <v>1000</v>
      </c>
      <c r="E49" s="300">
        <v>1310</v>
      </c>
      <c r="F49" s="454">
        <f t="shared" si="29"/>
        <v>131</v>
      </c>
      <c r="G49" s="455">
        <v>8124</v>
      </c>
      <c r="H49" s="455">
        <v>8124</v>
      </c>
      <c r="I49" s="614">
        <f>G49/12*$B$3+(H49-G49)/11*1</f>
        <v>1354</v>
      </c>
      <c r="J49" s="442">
        <f t="shared" ref="J49" si="35">M49-L49</f>
        <v>1896.5647200000003</v>
      </c>
      <c r="K49" s="452">
        <f t="shared" si="3"/>
        <v>542.56472000000031</v>
      </c>
      <c r="L49" s="452">
        <v>0</v>
      </c>
      <c r="M49" s="452">
        <v>1896.5647200000003</v>
      </c>
      <c r="N49" s="452">
        <f t="shared" si="31"/>
        <v>140.0712496307238</v>
      </c>
      <c r="O49" s="600"/>
    </row>
    <row r="50" spans="1:16" s="24" customFormat="1" ht="32.25" customHeight="1" thickBot="1" x14ac:dyDescent="0.3">
      <c r="A50" s="13"/>
      <c r="B50" s="621" t="s">
        <v>90</v>
      </c>
      <c r="C50" s="300"/>
      <c r="D50" s="606"/>
      <c r="E50" s="300"/>
      <c r="F50" s="454"/>
      <c r="G50" s="455"/>
      <c r="H50" s="455"/>
      <c r="I50" s="614">
        <f>G50/12*$B$3</f>
        <v>0</v>
      </c>
      <c r="J50" s="442"/>
      <c r="K50" s="452"/>
      <c r="L50" s="452"/>
      <c r="M50" s="452"/>
      <c r="N50" s="452"/>
      <c r="O50" s="600"/>
    </row>
    <row r="51" spans="1:16" s="24" customFormat="1" ht="15.75" thickBot="1" x14ac:dyDescent="0.3">
      <c r="A51" s="13">
        <v>1</v>
      </c>
      <c r="B51" s="73" t="s">
        <v>3</v>
      </c>
      <c r="C51" s="305"/>
      <c r="D51" s="305"/>
      <c r="E51" s="305"/>
      <c r="F51" s="444"/>
      <c r="G51" s="445">
        <f>G45+G48</f>
        <v>81408.52</v>
      </c>
      <c r="H51" s="445">
        <f>H45+H48</f>
        <v>81408.52</v>
      </c>
      <c r="I51" s="445">
        <f t="shared" ref="I51:M51" si="36">I45+I48</f>
        <v>13568.086666666666</v>
      </c>
      <c r="J51" s="445">
        <f t="shared" si="36"/>
        <v>13055.27036</v>
      </c>
      <c r="K51" s="445">
        <f t="shared" si="36"/>
        <v>-512.8163066666657</v>
      </c>
      <c r="L51" s="445">
        <f t="shared" si="36"/>
        <v>-45.255319999999998</v>
      </c>
      <c r="M51" s="445">
        <f t="shared" si="36"/>
        <v>13010.01504</v>
      </c>
      <c r="N51" s="456">
        <f t="shared" si="31"/>
        <v>96.220422825522448</v>
      </c>
      <c r="O51" s="600"/>
    </row>
    <row r="52" spans="1:16" x14ac:dyDescent="0.25">
      <c r="A52" s="13">
        <v>1</v>
      </c>
      <c r="B52" s="59"/>
      <c r="C52" s="458"/>
      <c r="D52" s="458"/>
      <c r="E52" s="450"/>
      <c r="F52" s="458"/>
      <c r="G52" s="459"/>
      <c r="H52" s="459"/>
      <c r="I52" s="459"/>
      <c r="J52" s="451"/>
      <c r="K52" s="451">
        <f t="shared" si="3"/>
        <v>0</v>
      </c>
      <c r="L52" s="451"/>
      <c r="M52" s="451"/>
      <c r="N52" s="459"/>
      <c r="O52" s="600"/>
    </row>
    <row r="53" spans="1:16" ht="29.25" x14ac:dyDescent="0.25">
      <c r="A53" s="13">
        <v>1</v>
      </c>
      <c r="B53" s="94" t="s">
        <v>117</v>
      </c>
      <c r="C53" s="460"/>
      <c r="D53" s="460"/>
      <c r="E53" s="460"/>
      <c r="F53" s="460"/>
      <c r="G53" s="440"/>
      <c r="H53" s="440"/>
      <c r="I53" s="440"/>
      <c r="J53" s="440"/>
      <c r="K53" s="440">
        <f t="shared" si="3"/>
        <v>0</v>
      </c>
      <c r="L53" s="440"/>
      <c r="M53" s="440"/>
      <c r="N53" s="440"/>
      <c r="O53" s="600"/>
    </row>
    <row r="54" spans="1:16" s="24" customFormat="1" ht="30" x14ac:dyDescent="0.25">
      <c r="A54" s="13">
        <v>1</v>
      </c>
      <c r="B54" s="110" t="s">
        <v>74</v>
      </c>
      <c r="C54" s="298">
        <f>SUM(C55:C56)</f>
        <v>600</v>
      </c>
      <c r="D54" s="298">
        <f>SUM(D55:D56)</f>
        <v>100</v>
      </c>
      <c r="E54" s="298">
        <f>SUM(E55:E56)</f>
        <v>54</v>
      </c>
      <c r="F54" s="281">
        <f t="shared" ref="F54:F59" si="37">E54/D54*100</f>
        <v>54</v>
      </c>
      <c r="G54" s="441">
        <f>SUM(G55:G56)</f>
        <v>4625.8019999999997</v>
      </c>
      <c r="H54" s="441">
        <f>SUM(H55:H56)</f>
        <v>4625.8019999999997</v>
      </c>
      <c r="I54" s="613">
        <f t="shared" ref="I54:M54" si="38">SUM(I55:I56)</f>
        <v>770.96699999999998</v>
      </c>
      <c r="J54" s="441">
        <f t="shared" si="38"/>
        <v>416.32218</v>
      </c>
      <c r="K54" s="441">
        <f t="shared" si="38"/>
        <v>-354.64481999999998</v>
      </c>
      <c r="L54" s="441">
        <f t="shared" si="38"/>
        <v>0</v>
      </c>
      <c r="M54" s="441">
        <f t="shared" si="38"/>
        <v>416.32218</v>
      </c>
      <c r="N54" s="441">
        <f>J54/I54*100</f>
        <v>54</v>
      </c>
      <c r="O54" s="600"/>
    </row>
    <row r="55" spans="1:16" s="24" customFormat="1" ht="30" x14ac:dyDescent="0.25">
      <c r="A55" s="13">
        <v>1</v>
      </c>
      <c r="B55" s="45" t="s">
        <v>68</v>
      </c>
      <c r="C55" s="298">
        <v>120</v>
      </c>
      <c r="D55" s="299">
        <f>ROUND(C55/12*$B$3,0)</f>
        <v>20</v>
      </c>
      <c r="E55" s="298">
        <v>34</v>
      </c>
      <c r="F55" s="281">
        <f t="shared" si="37"/>
        <v>170</v>
      </c>
      <c r="G55" s="441">
        <v>925.16039999999998</v>
      </c>
      <c r="H55" s="441">
        <v>925.16039999999998</v>
      </c>
      <c r="I55" s="614">
        <f>G55/12*$B$3+(H55-G55)/11*1</f>
        <v>154.1934</v>
      </c>
      <c r="J55" s="442">
        <f t="shared" ref="J55:J56" si="39">M55-L55</f>
        <v>262.12878000000001</v>
      </c>
      <c r="K55" s="441">
        <f t="shared" si="3"/>
        <v>107.93538000000001</v>
      </c>
      <c r="L55" s="441">
        <v>0</v>
      </c>
      <c r="M55" s="441">
        <v>262.12878000000001</v>
      </c>
      <c r="N55" s="441">
        <f t="shared" ref="N55:N60" si="40">J55/I55*100</f>
        <v>170.00000000000003</v>
      </c>
      <c r="O55" s="600"/>
    </row>
    <row r="56" spans="1:16" s="24" customFormat="1" ht="30" x14ac:dyDescent="0.25">
      <c r="A56" s="13">
        <v>1</v>
      </c>
      <c r="B56" s="45" t="s">
        <v>69</v>
      </c>
      <c r="C56" s="298">
        <v>480</v>
      </c>
      <c r="D56" s="299">
        <f>ROUND(C56/12*$B$3,0)</f>
        <v>80</v>
      </c>
      <c r="E56" s="298">
        <v>20</v>
      </c>
      <c r="F56" s="281">
        <f t="shared" si="37"/>
        <v>25</v>
      </c>
      <c r="G56" s="441">
        <v>3700.6415999999999</v>
      </c>
      <c r="H56" s="441">
        <v>3700.6415999999999</v>
      </c>
      <c r="I56" s="614">
        <f>G56/12*$B$3+(H56-G56)/11*1</f>
        <v>616.77359999999999</v>
      </c>
      <c r="J56" s="442">
        <f t="shared" si="39"/>
        <v>154.1934</v>
      </c>
      <c r="K56" s="441">
        <f t="shared" si="3"/>
        <v>-462.58019999999999</v>
      </c>
      <c r="L56" s="441">
        <v>0</v>
      </c>
      <c r="M56" s="441">
        <v>154.1934</v>
      </c>
      <c r="N56" s="441">
        <f t="shared" si="40"/>
        <v>25</v>
      </c>
      <c r="O56" s="600"/>
    </row>
    <row r="57" spans="1:16" s="24" customFormat="1" ht="30" x14ac:dyDescent="0.25">
      <c r="A57" s="13">
        <v>1</v>
      </c>
      <c r="B57" s="110" t="s">
        <v>66</v>
      </c>
      <c r="C57" s="298">
        <f>SUM(C58:C59)</f>
        <v>48100</v>
      </c>
      <c r="D57" s="298">
        <f>SUM(D58:D59)</f>
        <v>8017</v>
      </c>
      <c r="E57" s="298">
        <f>SUM(E58:E59)</f>
        <v>5618</v>
      </c>
      <c r="F57" s="281">
        <f t="shared" si="37"/>
        <v>70.076088312336282</v>
      </c>
      <c r="G57" s="441">
        <f>SUM(G58:G59)</f>
        <v>122189.23800000001</v>
      </c>
      <c r="H57" s="441">
        <f>SUM(H58:H59)</f>
        <v>122189.23800000001</v>
      </c>
      <c r="I57" s="613">
        <f t="shared" ref="I57:M57" si="41">SUM(I58:I59)</f>
        <v>20364.873</v>
      </c>
      <c r="J57" s="441">
        <f t="shared" si="41"/>
        <v>12558.47711</v>
      </c>
      <c r="K57" s="441">
        <f t="shared" si="41"/>
        <v>-7806.3958900000016</v>
      </c>
      <c r="L57" s="441">
        <f t="shared" si="41"/>
        <v>0</v>
      </c>
      <c r="M57" s="441">
        <f t="shared" si="41"/>
        <v>12558.47711</v>
      </c>
      <c r="N57" s="441">
        <f t="shared" si="40"/>
        <v>61.667348036002977</v>
      </c>
      <c r="O57" s="600"/>
    </row>
    <row r="58" spans="1:16" s="24" customFormat="1" ht="60" x14ac:dyDescent="0.25">
      <c r="A58" s="13">
        <v>1</v>
      </c>
      <c r="B58" s="45" t="s">
        <v>73</v>
      </c>
      <c r="C58" s="298">
        <v>28000</v>
      </c>
      <c r="D58" s="299">
        <f t="shared" ref="D58:D59" si="42">ROUND(C58/12*$B$3,0)</f>
        <v>4667</v>
      </c>
      <c r="E58" s="298">
        <v>2789</v>
      </c>
      <c r="F58" s="281">
        <f t="shared" si="37"/>
        <v>59.760017141632737</v>
      </c>
      <c r="G58" s="443">
        <v>91139.16</v>
      </c>
      <c r="H58" s="443">
        <v>91139.16</v>
      </c>
      <c r="I58" s="614">
        <f>G58/12*$B$3+(H58-G58)/11*1</f>
        <v>15189.86</v>
      </c>
      <c r="J58" s="442">
        <f t="shared" ref="J58:J59" si="43">M58-L58</f>
        <v>8276.7618199999979</v>
      </c>
      <c r="K58" s="441">
        <f t="shared" si="3"/>
        <v>-6913.0981800000027</v>
      </c>
      <c r="L58" s="441">
        <v>0</v>
      </c>
      <c r="M58" s="441">
        <v>8276.7618199999979</v>
      </c>
      <c r="N58" s="441">
        <f t="shared" si="40"/>
        <v>54.488730113378246</v>
      </c>
      <c r="O58" s="600"/>
    </row>
    <row r="59" spans="1:16" s="24" customFormat="1" ht="45.75" thickBot="1" x14ac:dyDescent="0.3">
      <c r="A59" s="13">
        <v>1</v>
      </c>
      <c r="B59" s="45" t="s">
        <v>63</v>
      </c>
      <c r="C59" s="298">
        <v>20100</v>
      </c>
      <c r="D59" s="299">
        <f t="shared" si="42"/>
        <v>3350</v>
      </c>
      <c r="E59" s="298">
        <v>2829</v>
      </c>
      <c r="F59" s="281">
        <f t="shared" si="37"/>
        <v>84.447761194029852</v>
      </c>
      <c r="G59" s="443">
        <v>31050.078000000001</v>
      </c>
      <c r="H59" s="443">
        <v>31050.078000000001</v>
      </c>
      <c r="I59" s="614">
        <f>G59/12*$B$3+(H59-G59)/11*1</f>
        <v>5175.0129999999999</v>
      </c>
      <c r="J59" s="442">
        <f t="shared" si="43"/>
        <v>4281.715290000001</v>
      </c>
      <c r="K59" s="441">
        <f t="shared" si="3"/>
        <v>-893.29770999999892</v>
      </c>
      <c r="L59" s="441">
        <v>0</v>
      </c>
      <c r="M59" s="441">
        <v>4281.715290000001</v>
      </c>
      <c r="N59" s="441">
        <f t="shared" si="40"/>
        <v>82.738251865261034</v>
      </c>
      <c r="O59" s="600"/>
    </row>
    <row r="60" spans="1:16" s="24" customFormat="1" ht="15.75" thickBot="1" x14ac:dyDescent="0.3">
      <c r="A60" s="13">
        <v>1</v>
      </c>
      <c r="B60" s="73" t="s">
        <v>3</v>
      </c>
      <c r="C60" s="305"/>
      <c r="D60" s="305"/>
      <c r="E60" s="305"/>
      <c r="F60" s="444"/>
      <c r="G60" s="461">
        <f>G57+G54</f>
        <v>126815.04000000001</v>
      </c>
      <c r="H60" s="461">
        <f>H57+H54</f>
        <v>126815.04000000001</v>
      </c>
      <c r="I60" s="461">
        <f t="shared" ref="I60:M60" si="44">I57+I54</f>
        <v>21135.84</v>
      </c>
      <c r="J60" s="461">
        <f t="shared" si="44"/>
        <v>12974.799289999999</v>
      </c>
      <c r="K60" s="461">
        <f t="shared" si="44"/>
        <v>-8161.0407100000011</v>
      </c>
      <c r="L60" s="461">
        <f t="shared" si="44"/>
        <v>0</v>
      </c>
      <c r="M60" s="461">
        <f t="shared" si="44"/>
        <v>12974.799289999999</v>
      </c>
      <c r="N60" s="461">
        <f t="shared" si="40"/>
        <v>61.387668008463351</v>
      </c>
      <c r="O60" s="600"/>
    </row>
    <row r="61" spans="1:16" x14ac:dyDescent="0.25">
      <c r="A61" s="13">
        <v>1</v>
      </c>
      <c r="B61" s="50"/>
      <c r="C61" s="462"/>
      <c r="D61" s="462"/>
      <c r="E61" s="463"/>
      <c r="F61" s="462"/>
      <c r="G61" s="464"/>
      <c r="H61" s="464"/>
      <c r="I61" s="464"/>
      <c r="J61" s="465"/>
      <c r="K61" s="465">
        <f t="shared" si="3"/>
        <v>0</v>
      </c>
      <c r="L61" s="465"/>
      <c r="M61" s="465"/>
      <c r="N61" s="464"/>
      <c r="O61" s="600"/>
    </row>
    <row r="62" spans="1:16" ht="29.25" x14ac:dyDescent="0.25">
      <c r="A62" s="13">
        <v>1</v>
      </c>
      <c r="B62" s="95" t="s">
        <v>118</v>
      </c>
      <c r="C62" s="460"/>
      <c r="D62" s="460"/>
      <c r="E62" s="460"/>
      <c r="F62" s="460"/>
      <c r="G62" s="440"/>
      <c r="H62" s="440"/>
      <c r="I62" s="440"/>
      <c r="J62" s="440"/>
      <c r="K62" s="440">
        <f t="shared" si="3"/>
        <v>0</v>
      </c>
      <c r="L62" s="440"/>
      <c r="M62" s="440"/>
      <c r="N62" s="440"/>
      <c r="O62" s="589" t="s">
        <v>150</v>
      </c>
      <c r="P62" s="589" t="s">
        <v>151</v>
      </c>
    </row>
    <row r="63" spans="1:16" s="24" customFormat="1" ht="30" x14ac:dyDescent="0.25">
      <c r="A63" s="13">
        <v>1</v>
      </c>
      <c r="B63" s="110" t="s">
        <v>74</v>
      </c>
      <c r="C63" s="298">
        <f>SUM(C64:C65)</f>
        <v>6370</v>
      </c>
      <c r="D63" s="298">
        <f>SUM(D64:D65)</f>
        <v>1062</v>
      </c>
      <c r="E63" s="298">
        <f>SUM(E64:E65)</f>
        <v>1412</v>
      </c>
      <c r="F63" s="281">
        <f t="shared" ref="F63:F67" si="45">E63/D63*100</f>
        <v>132.95668549905838</v>
      </c>
      <c r="G63" s="441">
        <f>SUM(G64:G65)</f>
        <v>18899.691999999999</v>
      </c>
      <c r="H63" s="441">
        <f>SUM(H64:H65)</f>
        <v>18899.691999999999</v>
      </c>
      <c r="I63" s="613">
        <f t="shared" ref="I63:M63" si="46">SUM(I64:I65)</f>
        <v>3149.9486666666667</v>
      </c>
      <c r="J63" s="441">
        <f t="shared" si="46"/>
        <v>3247.8949100000004</v>
      </c>
      <c r="K63" s="441">
        <f t="shared" si="46"/>
        <v>97.946243333333996</v>
      </c>
      <c r="L63" s="441">
        <f t="shared" si="46"/>
        <v>-12.178509999999999</v>
      </c>
      <c r="M63" s="441">
        <f t="shared" si="46"/>
        <v>3235.7164000000002</v>
      </c>
      <c r="N63" s="441">
        <f t="shared" ref="N63:N69" si="47">J63/I63*100</f>
        <v>103.10945522286821</v>
      </c>
      <c r="O63" s="641">
        <f>G63/C63*1000</f>
        <v>2966.9846153846152</v>
      </c>
      <c r="P63" s="641">
        <f>J63/E63*1000</f>
        <v>2300.2088597733714</v>
      </c>
    </row>
    <row r="64" spans="1:16" s="24" customFormat="1" ht="30" x14ac:dyDescent="0.25">
      <c r="A64" s="13">
        <v>1</v>
      </c>
      <c r="B64" s="45" t="s">
        <v>43</v>
      </c>
      <c r="C64" s="298">
        <v>4900</v>
      </c>
      <c r="D64" s="604">
        <f>ROUND(C64/12*$B$3,0)</f>
        <v>817</v>
      </c>
      <c r="E64" s="298">
        <v>903</v>
      </c>
      <c r="F64" s="281">
        <f t="shared" si="45"/>
        <v>110.5263157894737</v>
      </c>
      <c r="G64" s="441">
        <v>16101.4</v>
      </c>
      <c r="H64" s="441">
        <v>16101.4</v>
      </c>
      <c r="I64" s="614">
        <f>G64/12*$B$3+(H64-G64)/11*1</f>
        <v>2683.5666666666666</v>
      </c>
      <c r="J64" s="442">
        <f t="shared" ref="J64:J65" si="48">M64-L64</f>
        <v>2235.6071600000005</v>
      </c>
      <c r="K64" s="441">
        <f t="shared" si="3"/>
        <v>-447.95950666666613</v>
      </c>
      <c r="L64" s="441">
        <v>-9.5203199999999999</v>
      </c>
      <c r="M64" s="441">
        <v>2226.0868400000004</v>
      </c>
      <c r="N64" s="441">
        <f t="shared" si="47"/>
        <v>83.307308432807105</v>
      </c>
      <c r="O64" s="589">
        <f>G64/C64*1000</f>
        <v>3286</v>
      </c>
      <c r="P64" s="589">
        <f>J64/E64*1000</f>
        <v>2475.7554374307865</v>
      </c>
    </row>
    <row r="65" spans="1:16" s="24" customFormat="1" ht="30" x14ac:dyDescent="0.25">
      <c r="A65" s="13">
        <v>1</v>
      </c>
      <c r="B65" s="45" t="s">
        <v>44</v>
      </c>
      <c r="C65" s="298">
        <v>1470</v>
      </c>
      <c r="D65" s="299">
        <f>ROUND(C65/12*$B$3,0)</f>
        <v>245</v>
      </c>
      <c r="E65" s="298">
        <v>509</v>
      </c>
      <c r="F65" s="281">
        <f t="shared" si="45"/>
        <v>207.75510204081633</v>
      </c>
      <c r="G65" s="441">
        <v>2798.2919999999999</v>
      </c>
      <c r="H65" s="441">
        <v>2798.2919999999999</v>
      </c>
      <c r="I65" s="614">
        <f>G65/12*$B$3+(H65-G65)/11*1</f>
        <v>466.38200000000001</v>
      </c>
      <c r="J65" s="442">
        <f t="shared" si="48"/>
        <v>1012.2877500000001</v>
      </c>
      <c r="K65" s="441">
        <f t="shared" si="3"/>
        <v>545.90575000000013</v>
      </c>
      <c r="L65" s="441">
        <v>-2.6581900000000003</v>
      </c>
      <c r="M65" s="441">
        <v>1009.6295600000001</v>
      </c>
      <c r="N65" s="441">
        <f t="shared" si="47"/>
        <v>217.05120480636046</v>
      </c>
      <c r="O65" s="589">
        <f>G65/C65*1000</f>
        <v>1903.6</v>
      </c>
      <c r="P65" s="589">
        <f>J65/E65*1000</f>
        <v>1988.7775049115914</v>
      </c>
    </row>
    <row r="66" spans="1:16" s="24" customFormat="1" ht="30" x14ac:dyDescent="0.25">
      <c r="A66" s="13">
        <v>1</v>
      </c>
      <c r="B66" s="111" t="s">
        <v>66</v>
      </c>
      <c r="C66" s="298">
        <f>SUM(C67)</f>
        <v>1500</v>
      </c>
      <c r="D66" s="298">
        <f t="shared" ref="D66:M66" si="49">SUM(D67)</f>
        <v>250</v>
      </c>
      <c r="E66" s="298">
        <f t="shared" si="49"/>
        <v>348</v>
      </c>
      <c r="F66" s="281">
        <f t="shared" si="45"/>
        <v>139.19999999999999</v>
      </c>
      <c r="G66" s="442">
        <f t="shared" ref="G66:H66" si="50">SUM(G67)</f>
        <v>2031</v>
      </c>
      <c r="H66" s="442">
        <f t="shared" si="50"/>
        <v>2031</v>
      </c>
      <c r="I66" s="615">
        <f t="shared" si="49"/>
        <v>338.5</v>
      </c>
      <c r="J66" s="442">
        <f t="shared" si="49"/>
        <v>451.80387999999999</v>
      </c>
      <c r="K66" s="442">
        <f t="shared" si="49"/>
        <v>113.30387999999999</v>
      </c>
      <c r="L66" s="442">
        <f t="shared" si="49"/>
        <v>0</v>
      </c>
      <c r="M66" s="442">
        <f t="shared" si="49"/>
        <v>451.80387999999999</v>
      </c>
      <c r="N66" s="441">
        <f t="shared" si="47"/>
        <v>133.47234268833085</v>
      </c>
      <c r="O66" s="589"/>
      <c r="P66" s="589"/>
    </row>
    <row r="67" spans="1:16" s="24" customFormat="1" ht="30" x14ac:dyDescent="0.25">
      <c r="A67" s="13">
        <v>1</v>
      </c>
      <c r="B67" s="162" t="s">
        <v>62</v>
      </c>
      <c r="C67" s="300">
        <v>1500</v>
      </c>
      <c r="D67" s="606">
        <f>ROUND(C67/12*$B$3,0)</f>
        <v>250</v>
      </c>
      <c r="E67" s="300">
        <v>348</v>
      </c>
      <c r="F67" s="454">
        <f t="shared" si="45"/>
        <v>139.19999999999999</v>
      </c>
      <c r="G67" s="455">
        <v>2031</v>
      </c>
      <c r="H67" s="455">
        <v>2031</v>
      </c>
      <c r="I67" s="614">
        <f>G67/12*$B$3+(H67-G67)/11*1</f>
        <v>338.5</v>
      </c>
      <c r="J67" s="442">
        <f t="shared" ref="J67" si="51">M67-L67</f>
        <v>451.80387999999999</v>
      </c>
      <c r="K67" s="452">
        <f t="shared" si="3"/>
        <v>113.30387999999999</v>
      </c>
      <c r="L67" s="452">
        <v>0</v>
      </c>
      <c r="M67" s="452">
        <v>451.80387999999999</v>
      </c>
      <c r="N67" s="452">
        <f t="shared" si="47"/>
        <v>133.47234268833085</v>
      </c>
      <c r="O67" s="589">
        <f>G67/C67*1000</f>
        <v>1354</v>
      </c>
      <c r="P67" s="589">
        <f>J67/E67*1000</f>
        <v>1298.287011494253</v>
      </c>
    </row>
    <row r="68" spans="1:16" s="24" customFormat="1" ht="28.5" customHeight="1" thickBot="1" x14ac:dyDescent="0.3">
      <c r="A68" s="13"/>
      <c r="B68" s="621" t="s">
        <v>90</v>
      </c>
      <c r="C68" s="300"/>
      <c r="D68" s="606"/>
      <c r="E68" s="300"/>
      <c r="F68" s="454"/>
      <c r="G68" s="455"/>
      <c r="H68" s="455"/>
      <c r="I68" s="614">
        <f>G68/12*$B$3</f>
        <v>0</v>
      </c>
      <c r="J68" s="442"/>
      <c r="K68" s="452"/>
      <c r="L68" s="452"/>
      <c r="M68" s="452"/>
      <c r="N68" s="452"/>
      <c r="O68" s="589"/>
      <c r="P68" s="589"/>
    </row>
    <row r="69" spans="1:16" s="24" customFormat="1" ht="15.75" thickBot="1" x14ac:dyDescent="0.3">
      <c r="A69" s="13">
        <v>1</v>
      </c>
      <c r="B69" s="73" t="s">
        <v>3</v>
      </c>
      <c r="C69" s="305"/>
      <c r="D69" s="305"/>
      <c r="E69" s="305"/>
      <c r="F69" s="444"/>
      <c r="G69" s="445">
        <f>G63+G66</f>
        <v>20930.691999999999</v>
      </c>
      <c r="H69" s="445">
        <f>H63+H66</f>
        <v>20930.691999999999</v>
      </c>
      <c r="I69" s="445">
        <f t="shared" ref="I69:M69" si="52">I63+I66</f>
        <v>3488.4486666666667</v>
      </c>
      <c r="J69" s="445">
        <f t="shared" si="52"/>
        <v>3699.6987900000004</v>
      </c>
      <c r="K69" s="445">
        <f t="shared" si="52"/>
        <v>211.25012333333399</v>
      </c>
      <c r="L69" s="445">
        <f t="shared" si="52"/>
        <v>-12.178509999999999</v>
      </c>
      <c r="M69" s="445">
        <f t="shared" si="52"/>
        <v>3687.5202800000002</v>
      </c>
      <c r="N69" s="461">
        <f t="shared" si="47"/>
        <v>106.05570393945887</v>
      </c>
      <c r="O69" s="589"/>
      <c r="P69" s="589"/>
    </row>
    <row r="70" spans="1:16" x14ac:dyDescent="0.25">
      <c r="A70" s="13">
        <v>1</v>
      </c>
      <c r="B70" s="50"/>
      <c r="C70" s="466"/>
      <c r="D70" s="466"/>
      <c r="E70" s="447"/>
      <c r="F70" s="466"/>
      <c r="G70" s="467"/>
      <c r="H70" s="467"/>
      <c r="I70" s="467"/>
      <c r="J70" s="448"/>
      <c r="K70" s="448">
        <f t="shared" si="3"/>
        <v>0</v>
      </c>
      <c r="L70" s="448"/>
      <c r="M70" s="448"/>
      <c r="N70" s="467"/>
      <c r="O70" s="589"/>
      <c r="P70" s="589"/>
    </row>
    <row r="71" spans="1:16" ht="29.25" x14ac:dyDescent="0.25">
      <c r="A71" s="13">
        <v>1</v>
      </c>
      <c r="B71" s="48" t="s">
        <v>119</v>
      </c>
      <c r="C71" s="460"/>
      <c r="D71" s="460"/>
      <c r="E71" s="460"/>
      <c r="F71" s="460"/>
      <c r="G71" s="440"/>
      <c r="H71" s="440"/>
      <c r="I71" s="440"/>
      <c r="J71" s="440"/>
      <c r="K71" s="440">
        <f t="shared" si="3"/>
        <v>0</v>
      </c>
      <c r="L71" s="440"/>
      <c r="M71" s="440"/>
      <c r="N71" s="440"/>
      <c r="O71" s="589"/>
      <c r="P71" s="589"/>
    </row>
    <row r="72" spans="1:16" s="24" customFormat="1" ht="30" x14ac:dyDescent="0.25">
      <c r="A72" s="13">
        <v>1</v>
      </c>
      <c r="B72" s="110" t="s">
        <v>74</v>
      </c>
      <c r="C72" s="298">
        <f t="shared" ref="C72:G72" si="53">SUM(C73:C74,C75)</f>
        <v>3900</v>
      </c>
      <c r="D72" s="298">
        <f t="shared" si="53"/>
        <v>650</v>
      </c>
      <c r="E72" s="298">
        <f t="shared" si="53"/>
        <v>665</v>
      </c>
      <c r="F72" s="298">
        <f t="shared" si="53"/>
        <v>244.06666666666666</v>
      </c>
      <c r="G72" s="284">
        <f t="shared" si="53"/>
        <v>11571.24</v>
      </c>
      <c r="H72" s="284">
        <f t="shared" ref="H72" si="54">SUM(H73:H74,H75)</f>
        <v>11571.24</v>
      </c>
      <c r="I72" s="613">
        <f>SUM(I73:I74)</f>
        <v>1928.54</v>
      </c>
      <c r="J72" s="441">
        <f>SUM(J73:J74)</f>
        <v>1776.9250900000002</v>
      </c>
      <c r="K72" s="441">
        <f>SUM(K73:K74)</f>
        <v>-151.61490999999995</v>
      </c>
      <c r="L72" s="441">
        <f>SUM(L73:L74)</f>
        <v>-9.8749599999999997</v>
      </c>
      <c r="M72" s="441">
        <f>SUM(M73:M74)</f>
        <v>1767.0501300000001</v>
      </c>
      <c r="N72" s="441">
        <f t="shared" ref="N72:N81" si="55">J72/I72*100</f>
        <v>92.138358032501273</v>
      </c>
      <c r="O72" s="589"/>
      <c r="P72" s="589"/>
    </row>
    <row r="73" spans="1:16" s="24" customFormat="1" ht="30" x14ac:dyDescent="0.25">
      <c r="A73" s="13">
        <v>1</v>
      </c>
      <c r="B73" s="45" t="s">
        <v>43</v>
      </c>
      <c r="C73" s="298">
        <v>3000</v>
      </c>
      <c r="D73" s="604">
        <f>ROUND(C73/12*$B$3,0)</f>
        <v>500</v>
      </c>
      <c r="E73" s="298">
        <v>427</v>
      </c>
      <c r="F73" s="281">
        <f t="shared" ref="F73:F80" si="56">E73/D73*100</f>
        <v>85.399999999999991</v>
      </c>
      <c r="G73" s="441">
        <v>9858</v>
      </c>
      <c r="H73" s="441">
        <v>9858</v>
      </c>
      <c r="I73" s="614">
        <f>G73/12*$B$3+(H73-G73)/11*1</f>
        <v>1643</v>
      </c>
      <c r="J73" s="441">
        <f t="shared" ref="J73:J80" si="57">M73-L73</f>
        <v>1313.0948800000001</v>
      </c>
      <c r="K73" s="441">
        <f t="shared" si="3"/>
        <v>-329.9051199999999</v>
      </c>
      <c r="L73" s="441">
        <v>-7.8363000000000005</v>
      </c>
      <c r="M73" s="441">
        <v>1305.2585800000002</v>
      </c>
      <c r="N73" s="441">
        <f t="shared" si="55"/>
        <v>79.920564820450409</v>
      </c>
      <c r="O73" s="600"/>
    </row>
    <row r="74" spans="1:16" s="24" customFormat="1" ht="30" x14ac:dyDescent="0.25">
      <c r="A74" s="13">
        <v>1</v>
      </c>
      <c r="B74" s="45" t="s">
        <v>44</v>
      </c>
      <c r="C74" s="298">
        <v>900</v>
      </c>
      <c r="D74" s="299">
        <f>ROUND(C74/12*$B$3,0)</f>
        <v>150</v>
      </c>
      <c r="E74" s="298">
        <v>238</v>
      </c>
      <c r="F74" s="281">
        <f t="shared" si="56"/>
        <v>158.66666666666666</v>
      </c>
      <c r="G74" s="441">
        <v>1713.24</v>
      </c>
      <c r="H74" s="441">
        <v>1713.24</v>
      </c>
      <c r="I74" s="614">
        <f>G74/12*$B$3+(H74-G74)/11*1</f>
        <v>285.54000000000002</v>
      </c>
      <c r="J74" s="441">
        <f t="shared" si="57"/>
        <v>463.83020999999997</v>
      </c>
      <c r="K74" s="441">
        <f t="shared" ref="K74:K139" si="58">J74-I74</f>
        <v>178.29020999999995</v>
      </c>
      <c r="L74" s="441">
        <v>-2.0386599999999997</v>
      </c>
      <c r="M74" s="441">
        <v>461.79154999999997</v>
      </c>
      <c r="N74" s="441">
        <f t="shared" si="55"/>
        <v>162.4396616936331</v>
      </c>
      <c r="O74" s="600"/>
    </row>
    <row r="75" spans="1:16" s="24" customFormat="1" ht="45" x14ac:dyDescent="0.25">
      <c r="A75" s="13">
        <v>1</v>
      </c>
      <c r="B75" s="45" t="s">
        <v>76</v>
      </c>
      <c r="C75" s="298"/>
      <c r="D75" s="299"/>
      <c r="E75" s="298"/>
      <c r="F75" s="281"/>
      <c r="G75" s="441"/>
      <c r="H75" s="441"/>
      <c r="I75" s="614">
        <f>G75/12*$B$3+(H75-G75)/11*1</f>
        <v>0</v>
      </c>
      <c r="J75" s="441">
        <f t="shared" si="57"/>
        <v>0</v>
      </c>
      <c r="K75" s="441">
        <f t="shared" si="58"/>
        <v>0</v>
      </c>
      <c r="L75" s="441"/>
      <c r="M75" s="441"/>
      <c r="N75" s="441"/>
      <c r="O75" s="600"/>
    </row>
    <row r="76" spans="1:16" s="24" customFormat="1" ht="30" x14ac:dyDescent="0.25">
      <c r="A76" s="13">
        <v>1</v>
      </c>
      <c r="B76" s="111" t="s">
        <v>66</v>
      </c>
      <c r="C76" s="298">
        <f>C77+C79+C80</f>
        <v>3717</v>
      </c>
      <c r="D76" s="298">
        <f t="shared" ref="D76:E76" si="59">D77+D79+D80</f>
        <v>620</v>
      </c>
      <c r="E76" s="298">
        <f t="shared" si="59"/>
        <v>478</v>
      </c>
      <c r="F76" s="281">
        <f t="shared" si="56"/>
        <v>77.096774193548384</v>
      </c>
      <c r="G76" s="442">
        <f t="shared" ref="G76:M76" si="60">G77+G79+G80</f>
        <v>8511.3549700000003</v>
      </c>
      <c r="H76" s="442">
        <f t="shared" ref="H76" si="61">H77+H79+H80</f>
        <v>8511.3549700000003</v>
      </c>
      <c r="I76" s="615">
        <f t="shared" si="60"/>
        <v>1418.5591616666668</v>
      </c>
      <c r="J76" s="442">
        <f t="shared" si="60"/>
        <v>987.21037999999999</v>
      </c>
      <c r="K76" s="442">
        <f t="shared" si="60"/>
        <v>-431.34878166666664</v>
      </c>
      <c r="L76" s="442">
        <f t="shared" si="60"/>
        <v>0</v>
      </c>
      <c r="M76" s="442">
        <f t="shared" si="60"/>
        <v>987.21037999999999</v>
      </c>
      <c r="N76" s="441">
        <f t="shared" si="55"/>
        <v>69.592471479308998</v>
      </c>
      <c r="O76" s="600"/>
    </row>
    <row r="77" spans="1:16" s="24" customFormat="1" ht="30" x14ac:dyDescent="0.25">
      <c r="A77" s="13">
        <v>1</v>
      </c>
      <c r="B77" s="45" t="s">
        <v>62</v>
      </c>
      <c r="C77" s="298">
        <v>1700</v>
      </c>
      <c r="D77" s="604">
        <f>ROUND(C77/12*$B$3,0)</f>
        <v>283</v>
      </c>
      <c r="E77" s="298">
        <v>264</v>
      </c>
      <c r="F77" s="281">
        <f t="shared" si="56"/>
        <v>93.28621908127208</v>
      </c>
      <c r="G77" s="443">
        <v>2301.8000000000002</v>
      </c>
      <c r="H77" s="443">
        <v>2301.8000000000002</v>
      </c>
      <c r="I77" s="614">
        <f>G77/12*$B$3+(H77-G77)/11*1</f>
        <v>383.63333333333338</v>
      </c>
      <c r="J77" s="441">
        <f t="shared" si="57"/>
        <v>363.10126000000002</v>
      </c>
      <c r="K77" s="441">
        <f t="shared" si="58"/>
        <v>-20.532073333333358</v>
      </c>
      <c r="L77" s="441">
        <v>0</v>
      </c>
      <c r="M77" s="441">
        <v>363.10126000000002</v>
      </c>
      <c r="N77" s="441">
        <f t="shared" si="55"/>
        <v>94.647995481796855</v>
      </c>
      <c r="O77" s="600"/>
    </row>
    <row r="78" spans="1:16" s="24" customFormat="1" ht="45" x14ac:dyDescent="0.25">
      <c r="A78" s="13"/>
      <c r="B78" s="621" t="s">
        <v>90</v>
      </c>
      <c r="C78" s="298"/>
      <c r="D78" s="604"/>
      <c r="E78" s="298"/>
      <c r="F78" s="281"/>
      <c r="G78" s="443"/>
      <c r="H78" s="443"/>
      <c r="I78" s="614"/>
      <c r="J78" s="441"/>
      <c r="K78" s="441"/>
      <c r="L78" s="441"/>
      <c r="M78" s="441"/>
      <c r="N78" s="441"/>
      <c r="O78" s="600"/>
    </row>
    <row r="79" spans="1:16" s="24" customFormat="1" ht="60" x14ac:dyDescent="0.25">
      <c r="A79" s="13">
        <v>1</v>
      </c>
      <c r="B79" s="45" t="s">
        <v>73</v>
      </c>
      <c r="C79" s="298">
        <v>1809</v>
      </c>
      <c r="D79" s="299">
        <f t="shared" ref="D79:D80" si="62">ROUND(C79/12*$B$3,0)</f>
        <v>302</v>
      </c>
      <c r="E79" s="298">
        <v>140</v>
      </c>
      <c r="F79" s="281">
        <f t="shared" si="56"/>
        <v>46.357615894039732</v>
      </c>
      <c r="G79" s="443">
        <v>5888.2407299999995</v>
      </c>
      <c r="H79" s="443">
        <v>5888.2407299999995</v>
      </c>
      <c r="I79" s="614">
        <f>G79/12*$B$3+(H79-G79)/11*1</f>
        <v>981.37345499999992</v>
      </c>
      <c r="J79" s="441">
        <f t="shared" si="57"/>
        <v>500.55043999999998</v>
      </c>
      <c r="K79" s="441">
        <f t="shared" si="58"/>
        <v>-480.82301499999994</v>
      </c>
      <c r="L79" s="441">
        <v>0</v>
      </c>
      <c r="M79" s="441">
        <v>500.55043999999998</v>
      </c>
      <c r="N79" s="441">
        <f t="shared" si="55"/>
        <v>51.005092653540338</v>
      </c>
      <c r="O79" s="600"/>
    </row>
    <row r="80" spans="1:16" s="24" customFormat="1" ht="45" x14ac:dyDescent="0.25">
      <c r="A80" s="13">
        <v>1</v>
      </c>
      <c r="B80" s="45" t="s">
        <v>75</v>
      </c>
      <c r="C80" s="298">
        <v>208</v>
      </c>
      <c r="D80" s="299">
        <f t="shared" si="62"/>
        <v>35</v>
      </c>
      <c r="E80" s="298">
        <v>74</v>
      </c>
      <c r="F80" s="281">
        <f t="shared" si="56"/>
        <v>211.42857142857144</v>
      </c>
      <c r="G80" s="443">
        <v>321.31423999999998</v>
      </c>
      <c r="H80" s="443">
        <v>321.31423999999998</v>
      </c>
      <c r="I80" s="614">
        <f>G80/12*$B$3+(H80-G80)/11*1</f>
        <v>53.552373333333328</v>
      </c>
      <c r="J80" s="441">
        <f t="shared" si="57"/>
        <v>123.55868</v>
      </c>
      <c r="K80" s="441">
        <f t="shared" si="58"/>
        <v>70.00630666666666</v>
      </c>
      <c r="L80" s="441">
        <v>0</v>
      </c>
      <c r="M80" s="441">
        <v>123.55868</v>
      </c>
      <c r="N80" s="441">
        <f t="shared" si="55"/>
        <v>230.72493768094438</v>
      </c>
      <c r="O80" s="600"/>
    </row>
    <row r="81" spans="1:15" s="24" customFormat="1" x14ac:dyDescent="0.25">
      <c r="A81" s="13">
        <v>1</v>
      </c>
      <c r="B81" s="7" t="s">
        <v>3</v>
      </c>
      <c r="C81" s="468"/>
      <c r="D81" s="469"/>
      <c r="E81" s="469"/>
      <c r="F81" s="470"/>
      <c r="G81" s="471">
        <f>G72+G76</f>
        <v>20082.594969999998</v>
      </c>
      <c r="H81" s="471">
        <f>H72+H76</f>
        <v>20082.594969999998</v>
      </c>
      <c r="I81" s="472">
        <f t="shared" ref="I81:M81" si="63">I72+I76</f>
        <v>3347.099161666667</v>
      </c>
      <c r="J81" s="471">
        <f t="shared" si="63"/>
        <v>2764.1354700000002</v>
      </c>
      <c r="K81" s="471">
        <f t="shared" si="63"/>
        <v>-582.96369166666659</v>
      </c>
      <c r="L81" s="471">
        <f t="shared" si="63"/>
        <v>-9.8749599999999997</v>
      </c>
      <c r="M81" s="471">
        <f t="shared" si="63"/>
        <v>2754.2605100000001</v>
      </c>
      <c r="N81" s="471">
        <f t="shared" si="55"/>
        <v>82.583017009380029</v>
      </c>
      <c r="O81" s="600"/>
    </row>
    <row r="82" spans="1:15" s="24" customFormat="1" x14ac:dyDescent="0.25">
      <c r="A82" s="13">
        <v>1</v>
      </c>
      <c r="C82" s="473"/>
      <c r="D82" s="473"/>
      <c r="E82" s="474"/>
      <c r="F82" s="473"/>
      <c r="G82" s="471"/>
      <c r="H82" s="471"/>
      <c r="I82" s="471"/>
      <c r="J82" s="475"/>
      <c r="K82" s="475">
        <f t="shared" si="58"/>
        <v>0</v>
      </c>
      <c r="L82" s="475"/>
      <c r="M82" s="475"/>
      <c r="N82" s="471"/>
      <c r="O82" s="600"/>
    </row>
    <row r="83" spans="1:15" ht="29.25" x14ac:dyDescent="0.25">
      <c r="A83" s="13">
        <v>1</v>
      </c>
      <c r="B83" s="48" t="s">
        <v>120</v>
      </c>
      <c r="C83" s="476"/>
      <c r="D83" s="476"/>
      <c r="E83" s="460"/>
      <c r="F83" s="476"/>
      <c r="G83" s="477"/>
      <c r="H83" s="477"/>
      <c r="I83" s="477"/>
      <c r="J83" s="440"/>
      <c r="K83" s="440">
        <f t="shared" si="58"/>
        <v>0</v>
      </c>
      <c r="L83" s="440"/>
      <c r="M83" s="440"/>
      <c r="N83" s="477"/>
      <c r="O83" s="600"/>
    </row>
    <row r="84" spans="1:15" s="24" customFormat="1" ht="30" x14ac:dyDescent="0.25">
      <c r="A84" s="13">
        <v>1</v>
      </c>
      <c r="B84" s="110" t="s">
        <v>74</v>
      </c>
      <c r="C84" s="298">
        <f>SUM(C85:C86)</f>
        <v>2210</v>
      </c>
      <c r="D84" s="298">
        <f>SUM(D85:D86)</f>
        <v>368</v>
      </c>
      <c r="E84" s="298">
        <f>SUM(E85:E86)</f>
        <v>234</v>
      </c>
      <c r="F84" s="281">
        <f t="shared" ref="F84:F88" si="64">E84/D84*100</f>
        <v>63.586956521739133</v>
      </c>
      <c r="G84" s="441">
        <f>SUM(G85:G86)</f>
        <v>6557.0360000000001</v>
      </c>
      <c r="H84" s="441">
        <f>SUM(H85:H86)</f>
        <v>6557.0360000000001</v>
      </c>
      <c r="I84" s="613">
        <f t="shared" ref="I84:M84" si="65">SUM(I85:I86)</f>
        <v>1092.8393333333333</v>
      </c>
      <c r="J84" s="441">
        <f t="shared" si="65"/>
        <v>647.72415000000001</v>
      </c>
      <c r="K84" s="441">
        <f t="shared" si="65"/>
        <v>-445.11518333333333</v>
      </c>
      <c r="L84" s="441">
        <f t="shared" si="65"/>
        <v>-3.2696199999999997</v>
      </c>
      <c r="M84" s="441">
        <f t="shared" si="65"/>
        <v>644.45452999999998</v>
      </c>
      <c r="N84" s="441">
        <f t="shared" ref="N84:N104" si="66">J84/I84*100</f>
        <v>59.2698423495006</v>
      </c>
      <c r="O84" s="600"/>
    </row>
    <row r="85" spans="1:15" s="24" customFormat="1" ht="30" x14ac:dyDescent="0.25">
      <c r="A85" s="13">
        <v>1</v>
      </c>
      <c r="B85" s="45" t="s">
        <v>43</v>
      </c>
      <c r="C85" s="298">
        <v>1700</v>
      </c>
      <c r="D85" s="604">
        <f>ROUND(C85/12*$B$3,0)</f>
        <v>283</v>
      </c>
      <c r="E85" s="298">
        <v>168</v>
      </c>
      <c r="F85" s="281">
        <f t="shared" si="64"/>
        <v>59.363957597173147</v>
      </c>
      <c r="G85" s="441">
        <v>5586.2</v>
      </c>
      <c r="H85" s="441">
        <v>5586.2</v>
      </c>
      <c r="I85" s="614">
        <f>G85/12*$B$3+(H85-G85)/11*1</f>
        <v>931.0333333333333</v>
      </c>
      <c r="J85" s="441">
        <f t="shared" ref="J85:J86" si="67">M85-L85</f>
        <v>510.88099</v>
      </c>
      <c r="K85" s="441">
        <f t="shared" si="58"/>
        <v>-420.15234333333331</v>
      </c>
      <c r="L85" s="441">
        <v>-3.2696199999999997</v>
      </c>
      <c r="M85" s="441">
        <v>507.61137000000002</v>
      </c>
      <c r="N85" s="441">
        <f t="shared" si="66"/>
        <v>54.872470373420214</v>
      </c>
      <c r="O85" s="600"/>
    </row>
    <row r="86" spans="1:15" s="24" customFormat="1" ht="30" x14ac:dyDescent="0.25">
      <c r="A86" s="13">
        <v>1</v>
      </c>
      <c r="B86" s="45" t="s">
        <v>44</v>
      </c>
      <c r="C86" s="298">
        <v>510</v>
      </c>
      <c r="D86" s="299">
        <f>ROUND(C86/12*$B$3,0)</f>
        <v>85</v>
      </c>
      <c r="E86" s="298">
        <v>66</v>
      </c>
      <c r="F86" s="281">
        <f t="shared" si="64"/>
        <v>77.64705882352942</v>
      </c>
      <c r="G86" s="441">
        <v>970.83600000000001</v>
      </c>
      <c r="H86" s="441">
        <v>970.83600000000001</v>
      </c>
      <c r="I86" s="614">
        <f>G86/12*$B$3+(H86-G86)/11*1</f>
        <v>161.80600000000001</v>
      </c>
      <c r="J86" s="441">
        <f t="shared" si="67"/>
        <v>136.84316000000001</v>
      </c>
      <c r="K86" s="441">
        <f t="shared" si="58"/>
        <v>-24.96284</v>
      </c>
      <c r="L86" s="441">
        <v>0</v>
      </c>
      <c r="M86" s="441">
        <v>136.84316000000001</v>
      </c>
      <c r="N86" s="441">
        <f t="shared" si="66"/>
        <v>84.572364436423868</v>
      </c>
      <c r="O86" s="600"/>
    </row>
    <row r="87" spans="1:15" s="24" customFormat="1" ht="30" x14ac:dyDescent="0.25">
      <c r="A87" s="13">
        <v>1</v>
      </c>
      <c r="B87" s="111" t="s">
        <v>66</v>
      </c>
      <c r="C87" s="298">
        <f>C88+C90+C91</f>
        <v>851</v>
      </c>
      <c r="D87" s="298">
        <f t="shared" ref="D87:E87" si="68">D88+D90+D91</f>
        <v>142</v>
      </c>
      <c r="E87" s="298">
        <f t="shared" si="68"/>
        <v>98</v>
      </c>
      <c r="F87" s="281">
        <f t="shared" si="64"/>
        <v>69.014084507042256</v>
      </c>
      <c r="G87" s="442">
        <f t="shared" ref="G87:M87" si="69">G88+G90+G91</f>
        <v>1605.45481</v>
      </c>
      <c r="H87" s="442">
        <f t="shared" ref="H87" si="70">H88+H90+H91</f>
        <v>1605.45481</v>
      </c>
      <c r="I87" s="615">
        <f t="shared" si="69"/>
        <v>267.57580166666668</v>
      </c>
      <c r="J87" s="442">
        <f t="shared" si="69"/>
        <v>120.46851999999998</v>
      </c>
      <c r="K87" s="442">
        <f t="shared" si="69"/>
        <v>-14.931480000000022</v>
      </c>
      <c r="L87" s="442">
        <f t="shared" si="69"/>
        <v>0</v>
      </c>
      <c r="M87" s="442">
        <f t="shared" si="69"/>
        <v>131.75236999999998</v>
      </c>
      <c r="N87" s="441">
        <f t="shared" si="66"/>
        <v>45.022202773804629</v>
      </c>
      <c r="O87" s="600"/>
    </row>
    <row r="88" spans="1:15" s="24" customFormat="1" ht="30" x14ac:dyDescent="0.25">
      <c r="A88" s="13">
        <v>1</v>
      </c>
      <c r="B88" s="177" t="s">
        <v>62</v>
      </c>
      <c r="C88" s="298">
        <v>600</v>
      </c>
      <c r="D88" s="604">
        <f>ROUND(C88/12*$B$3,0)</f>
        <v>100</v>
      </c>
      <c r="E88" s="298">
        <v>90</v>
      </c>
      <c r="F88" s="281">
        <f t="shared" si="64"/>
        <v>90</v>
      </c>
      <c r="G88" s="443">
        <v>812.4</v>
      </c>
      <c r="H88" s="443">
        <v>812.4</v>
      </c>
      <c r="I88" s="614">
        <f>G88/12*$B$3+(H88-G88)/11*1</f>
        <v>135.4</v>
      </c>
      <c r="J88" s="441">
        <f t="shared" ref="J88" si="71">M88-L88</f>
        <v>120.46851999999998</v>
      </c>
      <c r="K88" s="441">
        <f t="shared" si="58"/>
        <v>-14.931480000000022</v>
      </c>
      <c r="L88" s="441">
        <v>0</v>
      </c>
      <c r="M88" s="441">
        <v>120.46851999999998</v>
      </c>
      <c r="N88" s="441">
        <f t="shared" si="66"/>
        <v>88.972319054652857</v>
      </c>
      <c r="O88" s="600"/>
    </row>
    <row r="89" spans="1:15" s="24" customFormat="1" ht="36" customHeight="1" x14ac:dyDescent="0.25">
      <c r="A89" s="13"/>
      <c r="B89" s="621" t="s">
        <v>90</v>
      </c>
      <c r="C89" s="300"/>
      <c r="D89" s="606"/>
      <c r="E89" s="300"/>
      <c r="F89" s="454"/>
      <c r="G89" s="455"/>
      <c r="H89" s="455"/>
      <c r="I89" s="616"/>
      <c r="J89" s="441"/>
      <c r="K89" s="452"/>
      <c r="L89" s="452"/>
      <c r="M89" s="452"/>
      <c r="N89" s="452"/>
      <c r="O89" s="600"/>
    </row>
    <row r="90" spans="1:15" s="24" customFormat="1" ht="60" x14ac:dyDescent="0.25">
      <c r="A90" s="13"/>
      <c r="B90" s="45" t="s">
        <v>72</v>
      </c>
      <c r="C90" s="300">
        <v>237</v>
      </c>
      <c r="D90" s="606">
        <f t="shared" ref="D90:D91" si="72">ROUND(C90/12*$B$3,0)</f>
        <v>40</v>
      </c>
      <c r="E90" s="300">
        <v>1</v>
      </c>
      <c r="F90" s="454"/>
      <c r="G90" s="455">
        <v>771.42788999999993</v>
      </c>
      <c r="H90" s="455">
        <v>771.42788999999993</v>
      </c>
      <c r="I90" s="616">
        <f>G90/12*$B$3+(H90-G90)/11*1</f>
        <v>128.571315</v>
      </c>
      <c r="J90" s="441"/>
      <c r="K90" s="452"/>
      <c r="L90" s="452">
        <v>0</v>
      </c>
      <c r="M90" s="452">
        <v>1.61534</v>
      </c>
      <c r="N90" s="452">
        <f t="shared" si="66"/>
        <v>0</v>
      </c>
      <c r="O90" s="600"/>
    </row>
    <row r="91" spans="1:15" s="24" customFormat="1" ht="45.75" thickBot="1" x14ac:dyDescent="0.3">
      <c r="A91" s="13"/>
      <c r="B91" s="45" t="s">
        <v>63</v>
      </c>
      <c r="C91" s="300">
        <v>14</v>
      </c>
      <c r="D91" s="606">
        <f t="shared" si="72"/>
        <v>2</v>
      </c>
      <c r="E91" s="300">
        <v>7</v>
      </c>
      <c r="F91" s="454"/>
      <c r="G91" s="455">
        <v>21.626919999999998</v>
      </c>
      <c r="H91" s="455">
        <v>21.626919999999998</v>
      </c>
      <c r="I91" s="616">
        <f>G91/12*$B$3+(H91-G91)/11*1</f>
        <v>3.6044866666666664</v>
      </c>
      <c r="J91" s="441"/>
      <c r="K91" s="452"/>
      <c r="L91" s="452">
        <v>0</v>
      </c>
      <c r="M91" s="452">
        <v>9.6685099999999995</v>
      </c>
      <c r="N91" s="452">
        <f t="shared" si="66"/>
        <v>0</v>
      </c>
      <c r="O91" s="600"/>
    </row>
    <row r="92" spans="1:15" s="24" customFormat="1" ht="15.75" thickBot="1" x14ac:dyDescent="0.3">
      <c r="A92" s="13">
        <v>1</v>
      </c>
      <c r="B92" s="73" t="s">
        <v>3</v>
      </c>
      <c r="C92" s="305"/>
      <c r="D92" s="305"/>
      <c r="E92" s="305"/>
      <c r="F92" s="444"/>
      <c r="G92" s="445">
        <f>G84+G87</f>
        <v>8162.4908100000002</v>
      </c>
      <c r="H92" s="445">
        <f>H84+H87</f>
        <v>8162.4908100000002</v>
      </c>
      <c r="I92" s="445">
        <f t="shared" ref="I92:M92" si="73">I84+I87</f>
        <v>1360.415135</v>
      </c>
      <c r="J92" s="445">
        <f t="shared" si="73"/>
        <v>768.19267000000002</v>
      </c>
      <c r="K92" s="445">
        <f t="shared" si="73"/>
        <v>-460.04666333333336</v>
      </c>
      <c r="L92" s="445">
        <f t="shared" si="73"/>
        <v>-3.2696199999999997</v>
      </c>
      <c r="M92" s="445">
        <f t="shared" si="73"/>
        <v>776.20689999999991</v>
      </c>
      <c r="N92" s="461">
        <f t="shared" si="66"/>
        <v>56.467518644593738</v>
      </c>
      <c r="O92" s="600"/>
    </row>
    <row r="93" spans="1:15" x14ac:dyDescent="0.25">
      <c r="A93" s="13">
        <v>1</v>
      </c>
      <c r="B93" s="133" t="s">
        <v>47</v>
      </c>
      <c r="C93" s="478"/>
      <c r="D93" s="478"/>
      <c r="E93" s="478"/>
      <c r="F93" s="478"/>
      <c r="G93" s="479"/>
      <c r="H93" s="479"/>
      <c r="I93" s="479"/>
      <c r="J93" s="479"/>
      <c r="K93" s="479">
        <f t="shared" si="58"/>
        <v>0</v>
      </c>
      <c r="L93" s="479"/>
      <c r="M93" s="479"/>
      <c r="N93" s="479"/>
      <c r="O93" s="600"/>
    </row>
    <row r="94" spans="1:15" ht="30" x14ac:dyDescent="0.25">
      <c r="A94" s="13">
        <v>1</v>
      </c>
      <c r="B94" s="117" t="s">
        <v>74</v>
      </c>
      <c r="C94" s="480">
        <f>SUM(C10,C23,C36,C45,C54,C63,C72,C84)</f>
        <v>72227</v>
      </c>
      <c r="D94" s="480">
        <f>SUM(D10,D23,D36,D45,D54,D63,D72,D84)</f>
        <v>12038</v>
      </c>
      <c r="E94" s="480">
        <f>SUM(E10,E23,E36,E45,E54,E63,E72,E84)</f>
        <v>11657</v>
      </c>
      <c r="F94" s="480">
        <f t="shared" ref="F94:F103" si="74">E94/D94*100</f>
        <v>96.835022428974909</v>
      </c>
      <c r="G94" s="481">
        <f t="shared" ref="G94:M94" si="75">SUM(G10,G23,G36,G45,G54,G63,G72,G84)</f>
        <v>218977.42828999998</v>
      </c>
      <c r="H94" s="481">
        <f t="shared" ref="H94" si="76">SUM(H10,H23,H36,H45,H54,H63,H72,H84)</f>
        <v>218977.42828999998</v>
      </c>
      <c r="I94" s="481">
        <f t="shared" si="75"/>
        <v>36496.238048333325</v>
      </c>
      <c r="J94" s="481">
        <f t="shared" si="75"/>
        <v>35560.091429999993</v>
      </c>
      <c r="K94" s="481">
        <f t="shared" si="75"/>
        <v>-936.14661833333707</v>
      </c>
      <c r="L94" s="481">
        <f t="shared" si="75"/>
        <v>-80.267539999999997</v>
      </c>
      <c r="M94" s="481">
        <f t="shared" si="75"/>
        <v>35479.82389</v>
      </c>
      <c r="N94" s="481">
        <f t="shared" si="66"/>
        <v>97.434950371888846</v>
      </c>
      <c r="O94" s="600"/>
    </row>
    <row r="95" spans="1:15" ht="30" x14ac:dyDescent="0.25">
      <c r="A95" s="13">
        <v>1</v>
      </c>
      <c r="B95" s="116" t="s">
        <v>43</v>
      </c>
      <c r="C95" s="480">
        <f t="shared" ref="C95:E96" si="77">SUM(C85,C73,C64,C46,C37,C24,C11)</f>
        <v>54800</v>
      </c>
      <c r="D95" s="480">
        <f t="shared" si="77"/>
        <v>9134</v>
      </c>
      <c r="E95" s="480">
        <f t="shared" si="77"/>
        <v>8514</v>
      </c>
      <c r="F95" s="480">
        <f t="shared" si="74"/>
        <v>93.212174293847156</v>
      </c>
      <c r="G95" s="481">
        <f t="shared" ref="G95:M95" si="78">SUM(G85,G73,G64,G46,G37,G24,G11)</f>
        <v>180072.8</v>
      </c>
      <c r="H95" s="481">
        <f t="shared" ref="H95" si="79">SUM(H85,H73,H64,H46,H37,H24,H11)</f>
        <v>180072.8</v>
      </c>
      <c r="I95" s="481">
        <f t="shared" si="78"/>
        <v>30012.133333333335</v>
      </c>
      <c r="J95" s="481">
        <f t="shared" si="78"/>
        <v>28741.623800000001</v>
      </c>
      <c r="K95" s="481">
        <f t="shared" si="78"/>
        <v>-1270.5095333333297</v>
      </c>
      <c r="L95" s="481">
        <f t="shared" si="78"/>
        <v>-46.953729999999993</v>
      </c>
      <c r="M95" s="481">
        <f t="shared" si="78"/>
        <v>28694.670070000007</v>
      </c>
      <c r="N95" s="481">
        <f t="shared" si="66"/>
        <v>95.766680364830222</v>
      </c>
      <c r="O95" s="600"/>
    </row>
    <row r="96" spans="1:15" ht="30" x14ac:dyDescent="0.25">
      <c r="A96" s="13">
        <v>1</v>
      </c>
      <c r="B96" s="116" t="s">
        <v>44</v>
      </c>
      <c r="C96" s="480">
        <f t="shared" si="77"/>
        <v>16440</v>
      </c>
      <c r="D96" s="480">
        <f t="shared" si="77"/>
        <v>2740</v>
      </c>
      <c r="E96" s="480">
        <f t="shared" si="77"/>
        <v>3028</v>
      </c>
      <c r="F96" s="480">
        <f t="shared" si="74"/>
        <v>110.51094890510949</v>
      </c>
      <c r="G96" s="481">
        <f t="shared" ref="G96:M96" si="80">SUM(G86,G74,G65,G47,G38,G25,G12)</f>
        <v>31295.184000000001</v>
      </c>
      <c r="H96" s="481">
        <f t="shared" ref="H96" si="81">SUM(H86,H74,H65,H47,H38,H25,H12)</f>
        <v>31295.184000000001</v>
      </c>
      <c r="I96" s="481">
        <f t="shared" si="80"/>
        <v>5215.8639999999996</v>
      </c>
      <c r="J96" s="481">
        <f t="shared" si="80"/>
        <v>5931.8555799999922</v>
      </c>
      <c r="K96" s="481">
        <f t="shared" si="80"/>
        <v>715.99157999999238</v>
      </c>
      <c r="L96" s="481">
        <f t="shared" si="80"/>
        <v>-33.313809999999997</v>
      </c>
      <c r="M96" s="481">
        <f t="shared" si="80"/>
        <v>5898.5417699999925</v>
      </c>
      <c r="N96" s="481">
        <f t="shared" si="66"/>
        <v>113.72719035619012</v>
      </c>
      <c r="O96" s="600"/>
    </row>
    <row r="97" spans="1:15" ht="30" x14ac:dyDescent="0.25">
      <c r="A97" s="13">
        <v>1</v>
      </c>
      <c r="B97" s="116" t="s">
        <v>68</v>
      </c>
      <c r="C97" s="480">
        <f t="shared" ref="C97:E98" si="82">SUM(C55,C26,C13)</f>
        <v>181</v>
      </c>
      <c r="D97" s="480">
        <f t="shared" si="82"/>
        <v>30</v>
      </c>
      <c r="E97" s="480">
        <f t="shared" si="82"/>
        <v>95</v>
      </c>
      <c r="F97" s="480">
        <f t="shared" si="74"/>
        <v>316.66666666666663</v>
      </c>
      <c r="G97" s="481">
        <f t="shared" ref="G97:L97" si="83">SUM(G55,G26,G13)</f>
        <v>1395.45027</v>
      </c>
      <c r="H97" s="481">
        <f t="shared" ref="H97" si="84">SUM(H55,H26,H13)</f>
        <v>1395.45027</v>
      </c>
      <c r="I97" s="481">
        <f t="shared" si="83"/>
        <v>232.57504499999999</v>
      </c>
      <c r="J97" s="481">
        <f t="shared" si="83"/>
        <v>732.41865000000007</v>
      </c>
      <c r="K97" s="481">
        <f t="shared" si="83"/>
        <v>499.84360500000003</v>
      </c>
      <c r="L97" s="481">
        <f t="shared" si="83"/>
        <v>0</v>
      </c>
      <c r="M97" s="481">
        <f>SUM(M55,M26,M13)</f>
        <v>732.41865000000007</v>
      </c>
      <c r="N97" s="481">
        <f t="shared" si="66"/>
        <v>314.91712707182324</v>
      </c>
      <c r="O97" s="600"/>
    </row>
    <row r="98" spans="1:15" ht="30" x14ac:dyDescent="0.25">
      <c r="A98" s="13">
        <v>1</v>
      </c>
      <c r="B98" s="116" t="s">
        <v>69</v>
      </c>
      <c r="C98" s="480">
        <f t="shared" si="82"/>
        <v>806</v>
      </c>
      <c r="D98" s="480">
        <f t="shared" si="82"/>
        <v>134</v>
      </c>
      <c r="E98" s="480">
        <f t="shared" si="82"/>
        <v>20</v>
      </c>
      <c r="F98" s="480">
        <f t="shared" si="74"/>
        <v>14.925373134328357</v>
      </c>
      <c r="G98" s="481">
        <f t="shared" ref="G98:M98" si="85">SUM(G56,G27,G14)</f>
        <v>6213.9940200000001</v>
      </c>
      <c r="H98" s="481">
        <f t="shared" ref="H98" si="86">SUM(H56,H27,H14)</f>
        <v>6213.9940200000001</v>
      </c>
      <c r="I98" s="481">
        <f t="shared" si="85"/>
        <v>1035.6656700000001</v>
      </c>
      <c r="J98" s="481">
        <f t="shared" si="85"/>
        <v>154.1934</v>
      </c>
      <c r="K98" s="481">
        <f t="shared" si="85"/>
        <v>-881.47226999999998</v>
      </c>
      <c r="L98" s="481">
        <f t="shared" si="85"/>
        <v>0</v>
      </c>
      <c r="M98" s="481">
        <f t="shared" si="85"/>
        <v>154.1934</v>
      </c>
      <c r="N98" s="481">
        <f t="shared" si="66"/>
        <v>14.888337468982629</v>
      </c>
      <c r="O98" s="600"/>
    </row>
    <row r="99" spans="1:15" ht="30" x14ac:dyDescent="0.25">
      <c r="A99" s="13">
        <v>1</v>
      </c>
      <c r="B99" s="117" t="s">
        <v>66</v>
      </c>
      <c r="C99" s="480">
        <f>SUM(C87,C76,C66,C57,C48,C39,C28,C15)</f>
        <v>89942</v>
      </c>
      <c r="D99" s="480">
        <f>SUM(D87,D76,D66,D57,D48,D39,D28,D15)</f>
        <v>14992</v>
      </c>
      <c r="E99" s="480">
        <f>SUM(E87,E76,E66,E57,E48,E39,E28,E15)</f>
        <v>11923</v>
      </c>
      <c r="F99" s="480">
        <f t="shared" si="74"/>
        <v>79.529082177161143</v>
      </c>
      <c r="G99" s="481">
        <f t="shared" ref="G99:M99" si="87">SUM(G87,G76,G66,G57,G48,G39,G28,G15)</f>
        <v>217204.04925000004</v>
      </c>
      <c r="H99" s="481">
        <f t="shared" ref="H99" si="88">SUM(H87,H76,H66,H57,H48,H39,H28,H15)</f>
        <v>217204.04925000004</v>
      </c>
      <c r="I99" s="481">
        <f t="shared" si="87"/>
        <v>36200.674874999997</v>
      </c>
      <c r="J99" s="481">
        <f t="shared" si="87"/>
        <v>28244.241190000008</v>
      </c>
      <c r="K99" s="481">
        <f t="shared" si="87"/>
        <v>-7824.25788333333</v>
      </c>
      <c r="L99" s="481">
        <f t="shared" si="87"/>
        <v>-6.9165600000000005</v>
      </c>
      <c r="M99" s="481">
        <f t="shared" si="87"/>
        <v>28248.608480000003</v>
      </c>
      <c r="N99" s="481">
        <f t="shared" si="66"/>
        <v>78.021311170376379</v>
      </c>
      <c r="O99" s="600"/>
    </row>
    <row r="100" spans="1:15" ht="30" x14ac:dyDescent="0.25">
      <c r="A100" s="13">
        <v>1</v>
      </c>
      <c r="B100" s="116" t="s">
        <v>62</v>
      </c>
      <c r="C100" s="480">
        <f>SUM(C88,C77,C67,C49,C40,C29,C16)</f>
        <v>18000</v>
      </c>
      <c r="D100" s="480">
        <f>SUM(D88,D77,D67,D49,D40,D29,D16)</f>
        <v>3000</v>
      </c>
      <c r="E100" s="480">
        <f>SUM(E88,E77,E67,E49,E40,E29,E16)</f>
        <v>3079</v>
      </c>
      <c r="F100" s="480">
        <f t="shared" si="74"/>
        <v>102.63333333333333</v>
      </c>
      <c r="G100" s="481">
        <f t="shared" ref="G100:M100" si="89">SUM(G88,G77,G67,G49,G40,G29,G16)</f>
        <v>24372</v>
      </c>
      <c r="H100" s="481">
        <f t="shared" ref="H100" si="90">SUM(H88,H77,H67,H49,H40,H29,H16)</f>
        <v>24372</v>
      </c>
      <c r="I100" s="481">
        <f t="shared" si="89"/>
        <v>4062</v>
      </c>
      <c r="J100" s="481">
        <f t="shared" si="89"/>
        <v>4412.3608700000004</v>
      </c>
      <c r="K100" s="481">
        <f t="shared" si="89"/>
        <v>350.36087000000026</v>
      </c>
      <c r="L100" s="481">
        <f t="shared" si="89"/>
        <v>0</v>
      </c>
      <c r="M100" s="481">
        <f t="shared" si="89"/>
        <v>4412.3608700000004</v>
      </c>
      <c r="N100" s="481">
        <f t="shared" si="66"/>
        <v>108.62532914820287</v>
      </c>
      <c r="O100" s="600"/>
    </row>
    <row r="101" spans="1:15" ht="45" x14ac:dyDescent="0.25">
      <c r="A101" s="13"/>
      <c r="B101" s="116" t="s">
        <v>90</v>
      </c>
      <c r="C101" s="480">
        <f>SUBTOTAL(9,C89,C78,C68,C50,C41,C30,C17)</f>
        <v>0</v>
      </c>
      <c r="D101" s="480">
        <f t="shared" ref="D101:E101" si="91">SUBTOTAL(9,D89,D78,D68,D50,D41,D30,D17)</f>
        <v>0</v>
      </c>
      <c r="E101" s="480">
        <f t="shared" si="91"/>
        <v>320</v>
      </c>
      <c r="F101" s="480"/>
      <c r="G101" s="481">
        <f t="shared" ref="G101:M101" si="92">SUBTOTAL(9,G89,G78,G68,G50,G41,G30,G17)</f>
        <v>0</v>
      </c>
      <c r="H101" s="481">
        <f t="shared" ref="H101" si="93">SUBTOTAL(9,H89,H78,H68,H50,H41,H30,H17)</f>
        <v>0</v>
      </c>
      <c r="I101" s="481">
        <f t="shared" si="92"/>
        <v>0</v>
      </c>
      <c r="J101" s="481">
        <f t="shared" si="92"/>
        <v>0</v>
      </c>
      <c r="K101" s="481">
        <f t="shared" si="92"/>
        <v>0</v>
      </c>
      <c r="L101" s="481">
        <f t="shared" si="92"/>
        <v>0</v>
      </c>
      <c r="M101" s="481">
        <f t="shared" si="92"/>
        <v>469.17683999999986</v>
      </c>
      <c r="N101" s="481"/>
      <c r="O101" s="600"/>
    </row>
    <row r="102" spans="1:15" ht="60" x14ac:dyDescent="0.25">
      <c r="A102" s="13">
        <v>1</v>
      </c>
      <c r="B102" s="116" t="s">
        <v>45</v>
      </c>
      <c r="C102" s="480">
        <f>SUM(C79,C58,C31,C18,C90)</f>
        <v>47771</v>
      </c>
      <c r="D102" s="480">
        <f t="shared" ref="D102:E102" si="94">SUM(D79,D58,D31,D18,D90)</f>
        <v>7963</v>
      </c>
      <c r="E102" s="480">
        <f t="shared" si="94"/>
        <v>5095</v>
      </c>
      <c r="F102" s="480">
        <f t="shared" si="74"/>
        <v>63.983423332914732</v>
      </c>
      <c r="G102" s="481">
        <f t="shared" ref="G102:M102" si="95">SUM(G79,G58,G31,G18,G90)</f>
        <v>155493.17187000002</v>
      </c>
      <c r="H102" s="481">
        <f t="shared" ref="H102" si="96">SUM(H79,H58,H31,H18,H90)</f>
        <v>155493.17187000002</v>
      </c>
      <c r="I102" s="481">
        <f t="shared" si="95"/>
        <v>25915.528645000002</v>
      </c>
      <c r="J102" s="481">
        <f t="shared" si="95"/>
        <v>18420.389290000003</v>
      </c>
      <c r="K102" s="481">
        <f t="shared" si="95"/>
        <v>-7366.5680399999983</v>
      </c>
      <c r="L102" s="481">
        <f t="shared" si="95"/>
        <v>-6.9165600000000005</v>
      </c>
      <c r="M102" s="481">
        <f t="shared" si="95"/>
        <v>18415.088070000002</v>
      </c>
      <c r="N102" s="481">
        <f t="shared" si="66"/>
        <v>71.078578185029357</v>
      </c>
      <c r="O102" s="600"/>
    </row>
    <row r="103" spans="1:15" ht="45" x14ac:dyDescent="0.25">
      <c r="A103" s="13">
        <v>1</v>
      </c>
      <c r="B103" s="116" t="s">
        <v>63</v>
      </c>
      <c r="C103" s="480">
        <f>SUM(C80,C59,C32,C19,C91)</f>
        <v>24171</v>
      </c>
      <c r="D103" s="480">
        <f t="shared" ref="D103:E103" si="97">SUM(D80,D59,D32,D19,D91)</f>
        <v>4029</v>
      </c>
      <c r="E103" s="480">
        <f t="shared" si="97"/>
        <v>3749</v>
      </c>
      <c r="F103" s="480">
        <f t="shared" si="74"/>
        <v>93.050384710846373</v>
      </c>
      <c r="G103" s="480">
        <f t="shared" ref="G103:M103" si="98">SUM(G80,G59,G32,G19,G91)</f>
        <v>37338.877380000005</v>
      </c>
      <c r="H103" s="480">
        <f t="shared" ref="H103" si="99">SUM(H80,H59,H32,H19,H91)</f>
        <v>37338.877380000005</v>
      </c>
      <c r="I103" s="480">
        <f t="shared" si="98"/>
        <v>6223.1462300000003</v>
      </c>
      <c r="J103" s="482">
        <f t="shared" si="98"/>
        <v>5411.491030000001</v>
      </c>
      <c r="K103" s="482">
        <f t="shared" si="98"/>
        <v>-808.05071333333228</v>
      </c>
      <c r="L103" s="482">
        <f t="shared" si="98"/>
        <v>0</v>
      </c>
      <c r="M103" s="482">
        <f t="shared" si="98"/>
        <v>5421.1595400000015</v>
      </c>
      <c r="N103" s="481">
        <f t="shared" si="66"/>
        <v>86.957478259353081</v>
      </c>
      <c r="O103" s="600"/>
    </row>
    <row r="104" spans="1:15" ht="15.75" thickBot="1" x14ac:dyDescent="0.3">
      <c r="A104" s="13">
        <v>1</v>
      </c>
      <c r="B104" s="200" t="s">
        <v>71</v>
      </c>
      <c r="C104" s="483">
        <f>SUM(C92,C81,C69,C60,C51,C42,C33,C20)</f>
        <v>0</v>
      </c>
      <c r="D104" s="483">
        <f>SUM(D92,D81,D69,D60,D51,D42,D33,D20)</f>
        <v>0</v>
      </c>
      <c r="E104" s="483">
        <f>SUM(E92,E81,E69,E60,E51,E42,E33,E20)</f>
        <v>0</v>
      </c>
      <c r="F104" s="483"/>
      <c r="G104" s="484">
        <f t="shared" ref="G104:M104" si="100">SUM(G92,G81,G69,G60,G51,G42,G33,G20)</f>
        <v>436181.47753999999</v>
      </c>
      <c r="H104" s="484">
        <f t="shared" ref="H104" si="101">SUM(H92,H81,H69,H60,H51,H42,H33,H20)</f>
        <v>436181.47753999999</v>
      </c>
      <c r="I104" s="484">
        <f t="shared" si="100"/>
        <v>72696.912923333337</v>
      </c>
      <c r="J104" s="484">
        <f t="shared" si="100"/>
        <v>63804.332620000001</v>
      </c>
      <c r="K104" s="484">
        <f t="shared" si="100"/>
        <v>-8760.4045016666678</v>
      </c>
      <c r="L104" s="484">
        <f t="shared" si="100"/>
        <v>-87.184100000000001</v>
      </c>
      <c r="M104" s="484">
        <f t="shared" si="100"/>
        <v>63728.432369999995</v>
      </c>
      <c r="N104" s="484">
        <f t="shared" si="66"/>
        <v>87.767595698717614</v>
      </c>
      <c r="O104" s="600"/>
    </row>
    <row r="105" spans="1:15" x14ac:dyDescent="0.25">
      <c r="A105" s="13">
        <v>1</v>
      </c>
      <c r="B105" s="3"/>
      <c r="C105" s="485"/>
      <c r="D105" s="485"/>
      <c r="E105" s="486"/>
      <c r="F105" s="485"/>
      <c r="G105" s="487"/>
      <c r="H105" s="487"/>
      <c r="I105" s="487"/>
      <c r="J105" s="488"/>
      <c r="K105" s="488">
        <f t="shared" si="58"/>
        <v>0</v>
      </c>
      <c r="L105" s="488"/>
      <c r="M105" s="488"/>
      <c r="N105" s="487"/>
      <c r="O105" s="600"/>
    </row>
    <row r="106" spans="1:15" ht="15.75" thickBot="1" x14ac:dyDescent="0.3">
      <c r="A106" s="13">
        <v>1</v>
      </c>
      <c r="B106" s="61" t="s">
        <v>13</v>
      </c>
      <c r="C106" s="489"/>
      <c r="D106" s="489"/>
      <c r="E106" s="402"/>
      <c r="F106" s="489"/>
      <c r="G106" s="490"/>
      <c r="H106" s="490"/>
      <c r="I106" s="490"/>
      <c r="J106" s="441"/>
      <c r="K106" s="441">
        <f t="shared" si="58"/>
        <v>0</v>
      </c>
      <c r="L106" s="441"/>
      <c r="M106" s="441"/>
      <c r="N106" s="490"/>
      <c r="O106" s="600"/>
    </row>
    <row r="107" spans="1:15" ht="29.25" x14ac:dyDescent="0.25">
      <c r="A107" s="13">
        <v>1</v>
      </c>
      <c r="B107" s="80" t="s">
        <v>121</v>
      </c>
      <c r="C107" s="491"/>
      <c r="D107" s="491"/>
      <c r="E107" s="491"/>
      <c r="F107" s="491"/>
      <c r="G107" s="492"/>
      <c r="H107" s="492"/>
      <c r="I107" s="492"/>
      <c r="J107" s="492"/>
      <c r="K107" s="492">
        <f t="shared" si="58"/>
        <v>0</v>
      </c>
      <c r="L107" s="492"/>
      <c r="M107" s="492"/>
      <c r="N107" s="441"/>
      <c r="O107" s="600"/>
    </row>
    <row r="108" spans="1:15" s="24" customFormat="1" ht="30" x14ac:dyDescent="0.25">
      <c r="A108" s="13">
        <v>1</v>
      </c>
      <c r="B108" s="131" t="s">
        <v>74</v>
      </c>
      <c r="C108" s="298">
        <f>SUM(C109:C112)</f>
        <v>8578</v>
      </c>
      <c r="D108" s="298">
        <f>SUM(D109:D112)</f>
        <v>1429</v>
      </c>
      <c r="E108" s="298">
        <f>SUM(E109:E112)</f>
        <v>800</v>
      </c>
      <c r="F108" s="298">
        <f t="shared" ref="F108:F117" si="102">E108/D108*100</f>
        <v>55.98320503848845</v>
      </c>
      <c r="G108" s="441">
        <f>SUM(G109:G112)</f>
        <v>28800.305059999999</v>
      </c>
      <c r="H108" s="441">
        <f>SUM(H109:H112)</f>
        <v>28800.305059999999</v>
      </c>
      <c r="I108" s="613">
        <f t="shared" ref="I108:M108" si="103">SUM(I109:I112)</f>
        <v>4800.0508433333343</v>
      </c>
      <c r="J108" s="441">
        <f t="shared" si="103"/>
        <v>3029.4475100000004</v>
      </c>
      <c r="K108" s="441">
        <f t="shared" si="103"/>
        <v>-1770.6033333333332</v>
      </c>
      <c r="L108" s="441">
        <f t="shared" si="103"/>
        <v>-2.03186</v>
      </c>
      <c r="M108" s="441">
        <f t="shared" si="103"/>
        <v>3027.4156500000004</v>
      </c>
      <c r="N108" s="493">
        <f t="shared" ref="N108:N118" si="104">J108/I108*100</f>
        <v>63.112821277872946</v>
      </c>
      <c r="O108" s="600"/>
    </row>
    <row r="109" spans="1:15" s="24" customFormat="1" ht="30" x14ac:dyDescent="0.25">
      <c r="A109" s="13">
        <v>1</v>
      </c>
      <c r="B109" s="45" t="s">
        <v>43</v>
      </c>
      <c r="C109" s="298">
        <v>6200</v>
      </c>
      <c r="D109" s="604">
        <f>ROUND(C109/12*$B$3,0)</f>
        <v>1033</v>
      </c>
      <c r="E109" s="298">
        <v>748</v>
      </c>
      <c r="F109" s="298">
        <f t="shared" si="102"/>
        <v>72.410454985479191</v>
      </c>
      <c r="G109" s="441">
        <v>21266</v>
      </c>
      <c r="H109" s="441">
        <v>21266</v>
      </c>
      <c r="I109" s="614">
        <f>G109/12*$B$3+(H109-G109)/11*1</f>
        <v>3544.3333333333335</v>
      </c>
      <c r="J109" s="441">
        <f t="shared" ref="J109:J117" si="105">M109-L109</f>
        <v>2754.7034800000001</v>
      </c>
      <c r="K109" s="441">
        <f t="shared" si="58"/>
        <v>-789.62985333333336</v>
      </c>
      <c r="L109" s="441">
        <v>-2.03186</v>
      </c>
      <c r="M109" s="441">
        <v>2752.6716200000001</v>
      </c>
      <c r="N109" s="493">
        <f t="shared" si="104"/>
        <v>77.721343364995761</v>
      </c>
      <c r="O109" s="600"/>
    </row>
    <row r="110" spans="1:15" s="24" customFormat="1" ht="30" x14ac:dyDescent="0.25">
      <c r="A110" s="13">
        <v>1</v>
      </c>
      <c r="B110" s="45" t="s">
        <v>44</v>
      </c>
      <c r="C110" s="298">
        <v>1860</v>
      </c>
      <c r="D110" s="299">
        <f t="shared" ref="D110:D117" si="106">ROUND(C110/12*$B$3,0)</f>
        <v>310</v>
      </c>
      <c r="E110" s="298">
        <v>22</v>
      </c>
      <c r="F110" s="298">
        <f t="shared" si="102"/>
        <v>7.096774193548387</v>
      </c>
      <c r="G110" s="441">
        <v>3540.6959999999999</v>
      </c>
      <c r="H110" s="441">
        <v>3540.6959999999999</v>
      </c>
      <c r="I110" s="614">
        <f>G110/12*$B$3+(H110-G110)/11*1</f>
        <v>590.11599999999999</v>
      </c>
      <c r="J110" s="441">
        <f t="shared" si="105"/>
        <v>43.45393</v>
      </c>
      <c r="K110" s="441">
        <f t="shared" si="58"/>
        <v>-546.66206999999997</v>
      </c>
      <c r="L110" s="441">
        <v>0</v>
      </c>
      <c r="M110" s="441">
        <v>43.45393</v>
      </c>
      <c r="N110" s="493">
        <f t="shared" si="104"/>
        <v>7.3636251177734549</v>
      </c>
      <c r="O110" s="600"/>
    </row>
    <row r="111" spans="1:15" s="24" customFormat="1" ht="30" x14ac:dyDescent="0.25">
      <c r="A111" s="13">
        <v>1</v>
      </c>
      <c r="B111" s="45" t="s">
        <v>68</v>
      </c>
      <c r="C111" s="298">
        <v>38</v>
      </c>
      <c r="D111" s="299">
        <f t="shared" si="106"/>
        <v>6</v>
      </c>
      <c r="E111" s="298"/>
      <c r="F111" s="298">
        <f t="shared" si="102"/>
        <v>0</v>
      </c>
      <c r="G111" s="441">
        <v>292.96746000000002</v>
      </c>
      <c r="H111" s="441">
        <v>292.96746000000002</v>
      </c>
      <c r="I111" s="614">
        <f>G111/12*$B$3+(H111-G111)/11*1</f>
        <v>48.827910000000003</v>
      </c>
      <c r="J111" s="441">
        <f t="shared" si="105"/>
        <v>0</v>
      </c>
      <c r="K111" s="441">
        <f t="shared" si="58"/>
        <v>-48.827910000000003</v>
      </c>
      <c r="L111" s="441"/>
      <c r="M111" s="441"/>
      <c r="N111" s="493">
        <f t="shared" si="104"/>
        <v>0</v>
      </c>
      <c r="O111" s="600"/>
    </row>
    <row r="112" spans="1:15" s="24" customFormat="1" ht="30" x14ac:dyDescent="0.25">
      <c r="A112" s="13">
        <v>1</v>
      </c>
      <c r="B112" s="45" t="s">
        <v>69</v>
      </c>
      <c r="C112" s="298">
        <v>480</v>
      </c>
      <c r="D112" s="299">
        <f t="shared" si="106"/>
        <v>80</v>
      </c>
      <c r="E112" s="298">
        <v>30</v>
      </c>
      <c r="F112" s="298">
        <f t="shared" si="102"/>
        <v>37.5</v>
      </c>
      <c r="G112" s="441">
        <v>3700.6415999999999</v>
      </c>
      <c r="H112" s="441">
        <v>3700.6415999999999</v>
      </c>
      <c r="I112" s="614">
        <f>G112/12*$B$3+(H112-G112)/11*1</f>
        <v>616.77359999999999</v>
      </c>
      <c r="J112" s="441">
        <f t="shared" si="105"/>
        <v>231.2901</v>
      </c>
      <c r="K112" s="441">
        <f t="shared" si="58"/>
        <v>-385.48349999999999</v>
      </c>
      <c r="L112" s="441">
        <v>0</v>
      </c>
      <c r="M112" s="441">
        <v>231.2901</v>
      </c>
      <c r="N112" s="493">
        <f t="shared" si="104"/>
        <v>37.5</v>
      </c>
      <c r="O112" s="600"/>
    </row>
    <row r="113" spans="1:251" s="24" customFormat="1" ht="30" x14ac:dyDescent="0.25">
      <c r="A113" s="13">
        <v>1</v>
      </c>
      <c r="B113" s="131" t="s">
        <v>66</v>
      </c>
      <c r="C113" s="298">
        <f>C114+C116+C117</f>
        <v>17426</v>
      </c>
      <c r="D113" s="298">
        <f t="shared" ref="D113:E113" si="107">D114+D116+D117</f>
        <v>2905</v>
      </c>
      <c r="E113" s="298">
        <f t="shared" si="107"/>
        <v>2846</v>
      </c>
      <c r="F113" s="298">
        <f t="shared" si="102"/>
        <v>97.969018932874349</v>
      </c>
      <c r="G113" s="442">
        <f t="shared" ref="G113:M113" si="108">G114+G116+G117</f>
        <v>44510.147279999997</v>
      </c>
      <c r="H113" s="442">
        <f t="shared" ref="H113" si="109">H114+H116+H117</f>
        <v>44510.147279999997</v>
      </c>
      <c r="I113" s="615">
        <f t="shared" si="108"/>
        <v>7418.3578799999996</v>
      </c>
      <c r="J113" s="442">
        <f t="shared" si="108"/>
        <v>5037.3039399999961</v>
      </c>
      <c r="K113" s="442">
        <f t="shared" si="108"/>
        <v>-2381.053940000003</v>
      </c>
      <c r="L113" s="442">
        <f t="shared" si="108"/>
        <v>0</v>
      </c>
      <c r="M113" s="442">
        <f t="shared" si="108"/>
        <v>5037.3039399999961</v>
      </c>
      <c r="N113" s="493">
        <f t="shared" si="104"/>
        <v>67.903220921447328</v>
      </c>
      <c r="O113" s="600"/>
    </row>
    <row r="114" spans="1:251" s="24" customFormat="1" ht="30" x14ac:dyDescent="0.25">
      <c r="A114" s="13">
        <v>1</v>
      </c>
      <c r="B114" s="45" t="s">
        <v>62</v>
      </c>
      <c r="C114" s="298">
        <v>2800</v>
      </c>
      <c r="D114" s="604">
        <f>ROUND(C114/12*$B$3,0)</f>
        <v>467</v>
      </c>
      <c r="E114" s="298">
        <v>136</v>
      </c>
      <c r="F114" s="298">
        <f t="shared" si="102"/>
        <v>29.122055674518201</v>
      </c>
      <c r="G114" s="441">
        <v>3959.2</v>
      </c>
      <c r="H114" s="441">
        <v>3959.2</v>
      </c>
      <c r="I114" s="614">
        <f>G114/12*$B$3+(H114-G114)/11*1</f>
        <v>659.86666666666667</v>
      </c>
      <c r="J114" s="441">
        <f t="shared" si="105"/>
        <v>198.4461</v>
      </c>
      <c r="K114" s="441">
        <f t="shared" si="58"/>
        <v>-461.42056666666667</v>
      </c>
      <c r="L114" s="441">
        <v>0</v>
      </c>
      <c r="M114" s="441">
        <v>198.4461</v>
      </c>
      <c r="N114" s="493">
        <f t="shared" si="104"/>
        <v>30.073666397251969</v>
      </c>
      <c r="O114" s="600"/>
    </row>
    <row r="115" spans="1:251" s="24" customFormat="1" ht="33" customHeight="1" x14ac:dyDescent="0.25">
      <c r="A115" s="13"/>
      <c r="B115" s="621" t="s">
        <v>90</v>
      </c>
      <c r="C115" s="298"/>
      <c r="D115" s="604"/>
      <c r="E115" s="298"/>
      <c r="F115" s="298"/>
      <c r="G115" s="441"/>
      <c r="H115" s="441"/>
      <c r="I115" s="614">
        <f>G115/12*$B$3</f>
        <v>0</v>
      </c>
      <c r="J115" s="441"/>
      <c r="K115" s="441"/>
      <c r="L115" s="441"/>
      <c r="M115" s="441"/>
      <c r="N115" s="493"/>
      <c r="O115" s="600"/>
    </row>
    <row r="116" spans="1:251" s="24" customFormat="1" ht="60" x14ac:dyDescent="0.25">
      <c r="A116" s="13">
        <v>1</v>
      </c>
      <c r="B116" s="45" t="s">
        <v>73</v>
      </c>
      <c r="C116" s="298">
        <v>10500</v>
      </c>
      <c r="D116" s="299">
        <f t="shared" si="106"/>
        <v>1750</v>
      </c>
      <c r="E116" s="298">
        <v>2011</v>
      </c>
      <c r="F116" s="298">
        <f t="shared" si="102"/>
        <v>114.91428571428573</v>
      </c>
      <c r="G116" s="441">
        <v>34177.184999999998</v>
      </c>
      <c r="H116" s="441">
        <v>34177.184999999998</v>
      </c>
      <c r="I116" s="614">
        <f>G116/12*$B$3+(H116-G116)/11*1</f>
        <v>5696.1974999999993</v>
      </c>
      <c r="J116" s="441">
        <f t="shared" si="105"/>
        <v>3814.606059999996</v>
      </c>
      <c r="K116" s="441">
        <f t="shared" si="58"/>
        <v>-1881.5914400000033</v>
      </c>
      <c r="L116" s="441">
        <v>0</v>
      </c>
      <c r="M116" s="441">
        <v>3814.606059999996</v>
      </c>
      <c r="N116" s="493">
        <f t="shared" si="104"/>
        <v>66.967587763591354</v>
      </c>
      <c r="O116" s="600"/>
    </row>
    <row r="117" spans="1:251" s="24" customFormat="1" ht="45.75" thickBot="1" x14ac:dyDescent="0.3">
      <c r="A117" s="13">
        <v>1</v>
      </c>
      <c r="B117" s="45" t="s">
        <v>63</v>
      </c>
      <c r="C117" s="298">
        <v>4126</v>
      </c>
      <c r="D117" s="299">
        <f t="shared" si="106"/>
        <v>688</v>
      </c>
      <c r="E117" s="298">
        <v>699</v>
      </c>
      <c r="F117" s="298">
        <f t="shared" si="102"/>
        <v>101.59883720930232</v>
      </c>
      <c r="G117" s="441">
        <v>6373.7622799999999</v>
      </c>
      <c r="H117" s="441">
        <v>6373.7622799999999</v>
      </c>
      <c r="I117" s="614">
        <f>G117/12*$B$3+(H117-G117)/11*1</f>
        <v>1062.2937133333332</v>
      </c>
      <c r="J117" s="441">
        <f t="shared" si="105"/>
        <v>1024.2517800000003</v>
      </c>
      <c r="K117" s="441">
        <f t="shared" si="58"/>
        <v>-38.041933333332963</v>
      </c>
      <c r="L117" s="441">
        <v>0</v>
      </c>
      <c r="M117" s="441">
        <v>1024.2517800000003</v>
      </c>
      <c r="N117" s="493">
        <f t="shared" si="104"/>
        <v>96.418887464375317</v>
      </c>
      <c r="O117" s="600"/>
    </row>
    <row r="118" spans="1:251" s="8" customFormat="1" ht="15.75" thickBot="1" x14ac:dyDescent="0.3">
      <c r="A118" s="13">
        <v>1</v>
      </c>
      <c r="B118" s="201" t="s">
        <v>3</v>
      </c>
      <c r="C118" s="345"/>
      <c r="D118" s="345"/>
      <c r="E118" s="345"/>
      <c r="F118" s="346"/>
      <c r="G118" s="494">
        <f>G113+G108</f>
        <v>73310.452339999989</v>
      </c>
      <c r="H118" s="494">
        <f>H113+H108</f>
        <v>73310.452339999989</v>
      </c>
      <c r="I118" s="494">
        <f t="shared" ref="I118:M118" si="110">I113+I108</f>
        <v>12218.408723333334</v>
      </c>
      <c r="J118" s="494">
        <f t="shared" si="110"/>
        <v>8066.7514499999961</v>
      </c>
      <c r="K118" s="494">
        <f t="shared" si="110"/>
        <v>-4151.657273333336</v>
      </c>
      <c r="L118" s="494">
        <f t="shared" si="110"/>
        <v>-2.03186</v>
      </c>
      <c r="M118" s="494">
        <f t="shared" si="110"/>
        <v>8064.719589999997</v>
      </c>
      <c r="N118" s="461">
        <f t="shared" si="104"/>
        <v>66.021293219591087</v>
      </c>
      <c r="O118" s="600"/>
    </row>
    <row r="119" spans="1:251" x14ac:dyDescent="0.25">
      <c r="A119" s="13">
        <v>1</v>
      </c>
      <c r="B119" s="134" t="s">
        <v>48</v>
      </c>
      <c r="C119" s="495"/>
      <c r="D119" s="495"/>
      <c r="E119" s="495"/>
      <c r="F119" s="495"/>
      <c r="G119" s="496"/>
      <c r="H119" s="496"/>
      <c r="I119" s="496"/>
      <c r="J119" s="496"/>
      <c r="K119" s="496">
        <f t="shared" si="58"/>
        <v>0</v>
      </c>
      <c r="L119" s="496"/>
      <c r="M119" s="496"/>
      <c r="N119" s="496"/>
      <c r="O119" s="600"/>
    </row>
    <row r="120" spans="1:251" s="6" customFormat="1" ht="30" x14ac:dyDescent="0.25">
      <c r="A120" s="13">
        <v>1</v>
      </c>
      <c r="B120" s="135" t="s">
        <v>74</v>
      </c>
      <c r="C120" s="497">
        <f t="shared" ref="C120:E130" si="111">C108</f>
        <v>8578</v>
      </c>
      <c r="D120" s="497">
        <f t="shared" si="111"/>
        <v>1429</v>
      </c>
      <c r="E120" s="497">
        <f t="shared" si="111"/>
        <v>800</v>
      </c>
      <c r="F120" s="498">
        <f>E120/D120*100</f>
        <v>55.98320503848845</v>
      </c>
      <c r="G120" s="499">
        <f t="shared" ref="G120:N120" si="112">G108</f>
        <v>28800.305059999999</v>
      </c>
      <c r="H120" s="499">
        <f t="shared" ref="H120" si="113">H108</f>
        <v>28800.305059999999</v>
      </c>
      <c r="I120" s="499">
        <f t="shared" si="112"/>
        <v>4800.0508433333343</v>
      </c>
      <c r="J120" s="499">
        <f t="shared" si="112"/>
        <v>3029.4475100000004</v>
      </c>
      <c r="K120" s="499">
        <f t="shared" si="112"/>
        <v>-1770.6033333333332</v>
      </c>
      <c r="L120" s="499">
        <f t="shared" si="112"/>
        <v>-2.03186</v>
      </c>
      <c r="M120" s="499">
        <f t="shared" si="112"/>
        <v>3027.4156500000004</v>
      </c>
      <c r="N120" s="499">
        <f t="shared" si="112"/>
        <v>63.112821277872946</v>
      </c>
      <c r="O120" s="600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</row>
    <row r="121" spans="1:251" s="6" customFormat="1" ht="30" x14ac:dyDescent="0.25">
      <c r="A121" s="13">
        <v>1</v>
      </c>
      <c r="B121" s="112" t="s">
        <v>43</v>
      </c>
      <c r="C121" s="497">
        <f t="shared" si="111"/>
        <v>6200</v>
      </c>
      <c r="D121" s="497">
        <f t="shared" si="111"/>
        <v>1033</v>
      </c>
      <c r="E121" s="497">
        <f t="shared" si="111"/>
        <v>748</v>
      </c>
      <c r="F121" s="498">
        <f>E121/D121*100</f>
        <v>72.410454985479191</v>
      </c>
      <c r="G121" s="499">
        <f t="shared" ref="G121:N121" si="114">G109</f>
        <v>21266</v>
      </c>
      <c r="H121" s="499">
        <f t="shared" ref="H121" si="115">H109</f>
        <v>21266</v>
      </c>
      <c r="I121" s="499">
        <f t="shared" si="114"/>
        <v>3544.3333333333335</v>
      </c>
      <c r="J121" s="499">
        <f t="shared" si="114"/>
        <v>2754.7034800000001</v>
      </c>
      <c r="K121" s="499">
        <f t="shared" si="114"/>
        <v>-789.62985333333336</v>
      </c>
      <c r="L121" s="499">
        <f t="shared" si="114"/>
        <v>-2.03186</v>
      </c>
      <c r="M121" s="499">
        <f t="shared" si="114"/>
        <v>2752.6716200000001</v>
      </c>
      <c r="N121" s="499">
        <f t="shared" si="114"/>
        <v>77.721343364995761</v>
      </c>
      <c r="O121" s="600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</row>
    <row r="122" spans="1:251" s="6" customFormat="1" ht="30" x14ac:dyDescent="0.25">
      <c r="A122" s="13">
        <v>1</v>
      </c>
      <c r="B122" s="112" t="s">
        <v>44</v>
      </c>
      <c r="C122" s="497">
        <f t="shared" si="111"/>
        <v>1860</v>
      </c>
      <c r="D122" s="497">
        <f t="shared" si="111"/>
        <v>310</v>
      </c>
      <c r="E122" s="497">
        <f t="shared" si="111"/>
        <v>22</v>
      </c>
      <c r="F122" s="498">
        <f>E122/D122*100</f>
        <v>7.096774193548387</v>
      </c>
      <c r="G122" s="499">
        <f t="shared" ref="G122:N122" si="116">G110</f>
        <v>3540.6959999999999</v>
      </c>
      <c r="H122" s="499">
        <f t="shared" ref="H122" si="117">H110</f>
        <v>3540.6959999999999</v>
      </c>
      <c r="I122" s="499">
        <f t="shared" si="116"/>
        <v>590.11599999999999</v>
      </c>
      <c r="J122" s="499">
        <f t="shared" si="116"/>
        <v>43.45393</v>
      </c>
      <c r="K122" s="499">
        <f t="shared" si="116"/>
        <v>-546.66206999999997</v>
      </c>
      <c r="L122" s="499">
        <f t="shared" si="116"/>
        <v>0</v>
      </c>
      <c r="M122" s="499">
        <f t="shared" si="116"/>
        <v>43.45393</v>
      </c>
      <c r="N122" s="499">
        <f t="shared" si="116"/>
        <v>7.3636251177734549</v>
      </c>
      <c r="O122" s="600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</row>
    <row r="123" spans="1:251" s="6" customFormat="1" ht="30" x14ac:dyDescent="0.25">
      <c r="A123" s="13">
        <v>1</v>
      </c>
      <c r="B123" s="112" t="s">
        <v>68</v>
      </c>
      <c r="C123" s="497">
        <f t="shared" si="111"/>
        <v>38</v>
      </c>
      <c r="D123" s="497">
        <f t="shared" si="111"/>
        <v>6</v>
      </c>
      <c r="E123" s="497">
        <f t="shared" si="111"/>
        <v>0</v>
      </c>
      <c r="F123" s="498">
        <f>E123/D123*100</f>
        <v>0</v>
      </c>
      <c r="G123" s="499">
        <f t="shared" ref="G123:N123" si="118">G111</f>
        <v>292.96746000000002</v>
      </c>
      <c r="H123" s="499">
        <f t="shared" ref="H123" si="119">H111</f>
        <v>292.96746000000002</v>
      </c>
      <c r="I123" s="499">
        <f t="shared" si="118"/>
        <v>48.827910000000003</v>
      </c>
      <c r="J123" s="499">
        <f t="shared" si="118"/>
        <v>0</v>
      </c>
      <c r="K123" s="499">
        <f t="shared" si="118"/>
        <v>-48.827910000000003</v>
      </c>
      <c r="L123" s="499">
        <f t="shared" si="118"/>
        <v>0</v>
      </c>
      <c r="M123" s="499">
        <f t="shared" si="118"/>
        <v>0</v>
      </c>
      <c r="N123" s="499">
        <f t="shared" si="118"/>
        <v>0</v>
      </c>
      <c r="O123" s="600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</row>
    <row r="124" spans="1:251" s="6" customFormat="1" ht="30" x14ac:dyDescent="0.25">
      <c r="A124" s="13">
        <v>1</v>
      </c>
      <c r="B124" s="112" t="s">
        <v>69</v>
      </c>
      <c r="C124" s="497">
        <f t="shared" si="111"/>
        <v>480</v>
      </c>
      <c r="D124" s="497">
        <f t="shared" si="111"/>
        <v>80</v>
      </c>
      <c r="E124" s="497">
        <f t="shared" si="111"/>
        <v>30</v>
      </c>
      <c r="F124" s="498"/>
      <c r="G124" s="499">
        <f t="shared" ref="G124:N124" si="120">G112</f>
        <v>3700.6415999999999</v>
      </c>
      <c r="H124" s="499">
        <f t="shared" ref="H124" si="121">H112</f>
        <v>3700.6415999999999</v>
      </c>
      <c r="I124" s="499">
        <f t="shared" si="120"/>
        <v>616.77359999999999</v>
      </c>
      <c r="J124" s="499">
        <f t="shared" si="120"/>
        <v>231.2901</v>
      </c>
      <c r="K124" s="499">
        <f t="shared" si="120"/>
        <v>-385.48349999999999</v>
      </c>
      <c r="L124" s="499">
        <f t="shared" si="120"/>
        <v>0</v>
      </c>
      <c r="M124" s="499">
        <f t="shared" si="120"/>
        <v>231.2901</v>
      </c>
      <c r="N124" s="499">
        <f t="shared" si="120"/>
        <v>37.5</v>
      </c>
      <c r="O124" s="600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</row>
    <row r="125" spans="1:251" s="6" customFormat="1" ht="30" x14ac:dyDescent="0.25">
      <c r="A125" s="13">
        <v>1</v>
      </c>
      <c r="B125" s="135" t="s">
        <v>66</v>
      </c>
      <c r="C125" s="500">
        <f t="shared" si="111"/>
        <v>17426</v>
      </c>
      <c r="D125" s="500">
        <f t="shared" si="111"/>
        <v>2905</v>
      </c>
      <c r="E125" s="500">
        <f t="shared" si="111"/>
        <v>2846</v>
      </c>
      <c r="F125" s="500">
        <f t="shared" ref="F125:F130" si="122">F113</f>
        <v>97.969018932874349</v>
      </c>
      <c r="G125" s="499">
        <f t="shared" ref="G125:N125" si="123">G113</f>
        <v>44510.147279999997</v>
      </c>
      <c r="H125" s="499">
        <f t="shared" ref="H125" si="124">H113</f>
        <v>44510.147279999997</v>
      </c>
      <c r="I125" s="499">
        <f t="shared" si="123"/>
        <v>7418.3578799999996</v>
      </c>
      <c r="J125" s="499">
        <f t="shared" si="123"/>
        <v>5037.3039399999961</v>
      </c>
      <c r="K125" s="499">
        <f t="shared" si="123"/>
        <v>-2381.053940000003</v>
      </c>
      <c r="L125" s="499">
        <f t="shared" si="123"/>
        <v>0</v>
      </c>
      <c r="M125" s="499">
        <f t="shared" si="123"/>
        <v>5037.3039399999961</v>
      </c>
      <c r="N125" s="499">
        <f t="shared" si="123"/>
        <v>67.903220921447328</v>
      </c>
      <c r="O125" s="600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</row>
    <row r="126" spans="1:251" s="6" customFormat="1" ht="30" x14ac:dyDescent="0.25">
      <c r="A126" s="13">
        <v>1</v>
      </c>
      <c r="B126" s="112" t="s">
        <v>62</v>
      </c>
      <c r="C126" s="500">
        <f t="shared" si="111"/>
        <v>2800</v>
      </c>
      <c r="D126" s="500">
        <f t="shared" si="111"/>
        <v>467</v>
      </c>
      <c r="E126" s="500">
        <f t="shared" si="111"/>
        <v>136</v>
      </c>
      <c r="F126" s="500">
        <f t="shared" si="122"/>
        <v>29.122055674518201</v>
      </c>
      <c r="G126" s="499">
        <f t="shared" ref="G126:N126" si="125">G114</f>
        <v>3959.2</v>
      </c>
      <c r="H126" s="499">
        <f t="shared" ref="H126" si="126">H114</f>
        <v>3959.2</v>
      </c>
      <c r="I126" s="499">
        <f t="shared" si="125"/>
        <v>659.86666666666667</v>
      </c>
      <c r="J126" s="499">
        <f t="shared" si="125"/>
        <v>198.4461</v>
      </c>
      <c r="K126" s="499">
        <f t="shared" si="125"/>
        <v>-461.42056666666667</v>
      </c>
      <c r="L126" s="499">
        <f t="shared" si="125"/>
        <v>0</v>
      </c>
      <c r="M126" s="499">
        <f t="shared" si="125"/>
        <v>198.4461</v>
      </c>
      <c r="N126" s="499">
        <f t="shared" si="125"/>
        <v>30.073666397251969</v>
      </c>
      <c r="O126" s="600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</row>
    <row r="127" spans="1:251" s="6" customFormat="1" ht="45" x14ac:dyDescent="0.25">
      <c r="A127" s="13"/>
      <c r="B127" s="621" t="s">
        <v>90</v>
      </c>
      <c r="C127" s="500">
        <f t="shared" si="111"/>
        <v>0</v>
      </c>
      <c r="D127" s="500">
        <f t="shared" si="111"/>
        <v>0</v>
      </c>
      <c r="E127" s="500">
        <f t="shared" si="111"/>
        <v>0</v>
      </c>
      <c r="F127" s="500">
        <f t="shared" si="122"/>
        <v>0</v>
      </c>
      <c r="G127" s="500">
        <f t="shared" ref="G127:N127" si="127">G115</f>
        <v>0</v>
      </c>
      <c r="H127" s="500">
        <f t="shared" ref="H127" si="128">H115</f>
        <v>0</v>
      </c>
      <c r="I127" s="500">
        <f t="shared" si="127"/>
        <v>0</v>
      </c>
      <c r="J127" s="500">
        <f t="shared" si="127"/>
        <v>0</v>
      </c>
      <c r="K127" s="500">
        <f t="shared" si="127"/>
        <v>0</v>
      </c>
      <c r="L127" s="500">
        <f t="shared" si="127"/>
        <v>0</v>
      </c>
      <c r="M127" s="500">
        <f t="shared" si="127"/>
        <v>0</v>
      </c>
      <c r="N127" s="500">
        <f t="shared" si="127"/>
        <v>0</v>
      </c>
      <c r="O127" s="600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</row>
    <row r="128" spans="1:251" s="6" customFormat="1" ht="60" x14ac:dyDescent="0.25">
      <c r="A128" s="13">
        <v>1</v>
      </c>
      <c r="B128" s="112" t="s">
        <v>45</v>
      </c>
      <c r="C128" s="500">
        <f t="shared" si="111"/>
        <v>10500</v>
      </c>
      <c r="D128" s="500">
        <f t="shared" si="111"/>
        <v>1750</v>
      </c>
      <c r="E128" s="500">
        <f t="shared" si="111"/>
        <v>2011</v>
      </c>
      <c r="F128" s="500">
        <f t="shared" si="122"/>
        <v>114.91428571428573</v>
      </c>
      <c r="G128" s="499">
        <f t="shared" ref="G128:N128" si="129">G116</f>
        <v>34177.184999999998</v>
      </c>
      <c r="H128" s="499">
        <f t="shared" ref="H128" si="130">H116</f>
        <v>34177.184999999998</v>
      </c>
      <c r="I128" s="499">
        <f t="shared" si="129"/>
        <v>5696.1974999999993</v>
      </c>
      <c r="J128" s="499">
        <f t="shared" si="129"/>
        <v>3814.606059999996</v>
      </c>
      <c r="K128" s="499">
        <f t="shared" si="129"/>
        <v>-1881.5914400000033</v>
      </c>
      <c r="L128" s="499">
        <f t="shared" si="129"/>
        <v>0</v>
      </c>
      <c r="M128" s="499">
        <f t="shared" si="129"/>
        <v>3814.606059999996</v>
      </c>
      <c r="N128" s="499">
        <f t="shared" si="129"/>
        <v>66.967587763591354</v>
      </c>
      <c r="O128" s="600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</row>
    <row r="129" spans="1:251" s="6" customFormat="1" ht="45" x14ac:dyDescent="0.25">
      <c r="A129" s="13">
        <v>1</v>
      </c>
      <c r="B129" s="112" t="s">
        <v>63</v>
      </c>
      <c r="C129" s="500">
        <f t="shared" si="111"/>
        <v>4126</v>
      </c>
      <c r="D129" s="500">
        <f t="shared" si="111"/>
        <v>688</v>
      </c>
      <c r="E129" s="500">
        <f t="shared" si="111"/>
        <v>699</v>
      </c>
      <c r="F129" s="500">
        <f t="shared" si="122"/>
        <v>101.59883720930232</v>
      </c>
      <c r="G129" s="499">
        <f t="shared" ref="G129:N129" si="131">G117</f>
        <v>6373.7622799999999</v>
      </c>
      <c r="H129" s="499">
        <f t="shared" ref="H129" si="132">H117</f>
        <v>6373.7622799999999</v>
      </c>
      <c r="I129" s="499">
        <f t="shared" si="131"/>
        <v>1062.2937133333332</v>
      </c>
      <c r="J129" s="499">
        <f t="shared" si="131"/>
        <v>1024.2517800000003</v>
      </c>
      <c r="K129" s="499">
        <f t="shared" si="131"/>
        <v>-38.041933333332963</v>
      </c>
      <c r="L129" s="499">
        <f t="shared" si="131"/>
        <v>0</v>
      </c>
      <c r="M129" s="499">
        <f t="shared" si="131"/>
        <v>1024.2517800000003</v>
      </c>
      <c r="N129" s="499">
        <f t="shared" si="131"/>
        <v>96.418887464375317</v>
      </c>
      <c r="O129" s="600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</row>
    <row r="130" spans="1:251" s="6" customFormat="1" ht="15.75" thickBot="1" x14ac:dyDescent="0.3">
      <c r="A130" s="13">
        <v>1</v>
      </c>
      <c r="B130" s="202" t="s">
        <v>71</v>
      </c>
      <c r="C130" s="501">
        <f t="shared" si="111"/>
        <v>0</v>
      </c>
      <c r="D130" s="501">
        <f t="shared" si="111"/>
        <v>0</v>
      </c>
      <c r="E130" s="501">
        <f t="shared" si="111"/>
        <v>0</v>
      </c>
      <c r="F130" s="501">
        <f t="shared" si="122"/>
        <v>0</v>
      </c>
      <c r="G130" s="502">
        <f t="shared" ref="G130:N130" si="133">G118</f>
        <v>73310.452339999989</v>
      </c>
      <c r="H130" s="502">
        <f t="shared" ref="H130" si="134">H118</f>
        <v>73310.452339999989</v>
      </c>
      <c r="I130" s="502">
        <f t="shared" si="133"/>
        <v>12218.408723333334</v>
      </c>
      <c r="J130" s="502">
        <f t="shared" si="133"/>
        <v>8066.7514499999961</v>
      </c>
      <c r="K130" s="502">
        <f t="shared" si="133"/>
        <v>-4151.657273333336</v>
      </c>
      <c r="L130" s="502">
        <f t="shared" si="133"/>
        <v>-2.03186</v>
      </c>
      <c r="M130" s="502">
        <f t="shared" si="133"/>
        <v>8064.719589999997</v>
      </c>
      <c r="N130" s="502">
        <f t="shared" si="133"/>
        <v>66.021293219591087</v>
      </c>
      <c r="O130" s="600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</row>
    <row r="131" spans="1:251" ht="15.75" thickBot="1" x14ac:dyDescent="0.3">
      <c r="A131" s="13">
        <v>1</v>
      </c>
      <c r="B131" s="56" t="s">
        <v>5</v>
      </c>
      <c r="C131" s="425"/>
      <c r="D131" s="425"/>
      <c r="E131" s="294"/>
      <c r="F131" s="425"/>
      <c r="G131" s="503"/>
      <c r="H131" s="503"/>
      <c r="I131" s="503"/>
      <c r="J131" s="504"/>
      <c r="K131" s="504">
        <f t="shared" si="58"/>
        <v>0</v>
      </c>
      <c r="L131" s="504"/>
      <c r="M131" s="504"/>
      <c r="N131" s="503"/>
      <c r="O131" s="600"/>
    </row>
    <row r="132" spans="1:251" ht="31.5" x14ac:dyDescent="0.25">
      <c r="A132" s="13">
        <v>1</v>
      </c>
      <c r="B132" s="81" t="s">
        <v>122</v>
      </c>
      <c r="C132" s="281"/>
      <c r="D132" s="281"/>
      <c r="E132" s="281"/>
      <c r="F132" s="281"/>
      <c r="G132" s="505"/>
      <c r="H132" s="505"/>
      <c r="I132" s="505"/>
      <c r="J132" s="505"/>
      <c r="K132" s="505">
        <f t="shared" si="58"/>
        <v>0</v>
      </c>
      <c r="L132" s="505"/>
      <c r="M132" s="505"/>
      <c r="N132" s="505"/>
      <c r="O132" s="600"/>
    </row>
    <row r="133" spans="1:251" s="24" customFormat="1" ht="30" x14ac:dyDescent="0.25">
      <c r="A133" s="13">
        <v>1</v>
      </c>
      <c r="B133" s="46" t="s">
        <v>74</v>
      </c>
      <c r="C133" s="298">
        <f>SUM(C134:C137)</f>
        <v>3942</v>
      </c>
      <c r="D133" s="298">
        <f>SUM(D134:D137)</f>
        <v>657</v>
      </c>
      <c r="E133" s="298">
        <f>SUM(E134:E137)</f>
        <v>458</v>
      </c>
      <c r="F133" s="298">
        <f>E133/D133*100</f>
        <v>69.710806697108069</v>
      </c>
      <c r="G133" s="441">
        <f>SUM(G134:G137)</f>
        <v>12929.195239999999</v>
      </c>
      <c r="H133" s="441">
        <f>SUM(H134:H137)</f>
        <v>12929.195239999999</v>
      </c>
      <c r="I133" s="613">
        <f t="shared" ref="I133:M133" si="135">SUM(I134:I137)</f>
        <v>2154.8658733333332</v>
      </c>
      <c r="J133" s="441">
        <f t="shared" si="135"/>
        <v>1435.6545700000001</v>
      </c>
      <c r="K133" s="441">
        <f t="shared" si="135"/>
        <v>-719.21130333333303</v>
      </c>
      <c r="L133" s="441">
        <f t="shared" si="135"/>
        <v>-37.706680000000006</v>
      </c>
      <c r="M133" s="441">
        <f t="shared" si="135"/>
        <v>1397.9478900000004</v>
      </c>
      <c r="N133" s="441">
        <f t="shared" ref="N133:N143" si="136">J133/I133*100</f>
        <v>66.623848275958139</v>
      </c>
      <c r="O133" s="600"/>
    </row>
    <row r="134" spans="1:251" s="24" customFormat="1" ht="30" x14ac:dyDescent="0.25">
      <c r="A134" s="13">
        <v>1</v>
      </c>
      <c r="B134" s="45" t="s">
        <v>43</v>
      </c>
      <c r="C134" s="298">
        <v>2900</v>
      </c>
      <c r="D134" s="604">
        <f>ROUND(C134/12*$B$3,0)</f>
        <v>483</v>
      </c>
      <c r="E134" s="298">
        <v>306</v>
      </c>
      <c r="F134" s="298">
        <f>E134/D134*100</f>
        <v>63.354037267080741</v>
      </c>
      <c r="G134" s="490">
        <v>9947</v>
      </c>
      <c r="H134" s="490">
        <v>9947</v>
      </c>
      <c r="I134" s="614">
        <f>G134/12*$B$3+(H134-G134)/11*1</f>
        <v>1657.8333333333333</v>
      </c>
      <c r="J134" s="441">
        <f t="shared" ref="J134:J142" si="137">M134-L134</f>
        <v>1097.3341300000002</v>
      </c>
      <c r="K134" s="441">
        <f t="shared" si="58"/>
        <v>-560.49920333333307</v>
      </c>
      <c r="L134" s="441">
        <v>-3.0981900000000002</v>
      </c>
      <c r="M134" s="441">
        <v>1094.2359400000003</v>
      </c>
      <c r="N134" s="441">
        <f t="shared" si="136"/>
        <v>66.190859354579274</v>
      </c>
      <c r="O134" s="600"/>
    </row>
    <row r="135" spans="1:251" s="24" customFormat="1" ht="30" x14ac:dyDescent="0.25">
      <c r="A135" s="13">
        <v>1</v>
      </c>
      <c r="B135" s="45" t="s">
        <v>44</v>
      </c>
      <c r="C135" s="298">
        <v>870</v>
      </c>
      <c r="D135" s="299">
        <f>ROUND(C135/12*$B$3,0)</f>
        <v>145</v>
      </c>
      <c r="E135" s="298">
        <v>145</v>
      </c>
      <c r="F135" s="298">
        <f>E135/D135*100</f>
        <v>100</v>
      </c>
      <c r="G135" s="490">
        <v>1656.1320000000001</v>
      </c>
      <c r="H135" s="490">
        <v>1656.1320000000001</v>
      </c>
      <c r="I135" s="614">
        <f>G135/12*$B$3+(H135-G135)/11*1</f>
        <v>276.02199999999999</v>
      </c>
      <c r="J135" s="441">
        <f t="shared" si="137"/>
        <v>284.35274999999996</v>
      </c>
      <c r="K135" s="441">
        <f t="shared" si="58"/>
        <v>8.3307499999999663</v>
      </c>
      <c r="L135" s="441">
        <v>-1.79809</v>
      </c>
      <c r="M135" s="441">
        <v>282.55465999999996</v>
      </c>
      <c r="N135" s="441">
        <f t="shared" si="136"/>
        <v>103.01814710421633</v>
      </c>
      <c r="O135" s="600"/>
    </row>
    <row r="136" spans="1:251" s="24" customFormat="1" ht="30" x14ac:dyDescent="0.25">
      <c r="A136" s="13">
        <v>1</v>
      </c>
      <c r="B136" s="45" t="s">
        <v>68</v>
      </c>
      <c r="C136" s="298">
        <v>15</v>
      </c>
      <c r="D136" s="299">
        <f>ROUND(C136/12*$B$3,0)</f>
        <v>3</v>
      </c>
      <c r="E136" s="298">
        <v>0</v>
      </c>
      <c r="F136" s="298">
        <f>E136/D136*100</f>
        <v>0</v>
      </c>
      <c r="G136" s="441">
        <v>115.64505</v>
      </c>
      <c r="H136" s="441">
        <v>115.64505</v>
      </c>
      <c r="I136" s="614">
        <f>G136/12*$B$3+(H136-G136)/11*1</f>
        <v>19.274175</v>
      </c>
      <c r="J136" s="441">
        <f t="shared" si="137"/>
        <v>0</v>
      </c>
      <c r="K136" s="441">
        <f t="shared" si="58"/>
        <v>-19.274175</v>
      </c>
      <c r="L136" s="441">
        <v>-19.686240000000002</v>
      </c>
      <c r="M136" s="441">
        <v>-19.686240000000002</v>
      </c>
      <c r="N136" s="441">
        <f t="shared" si="136"/>
        <v>0</v>
      </c>
      <c r="O136" s="600"/>
    </row>
    <row r="137" spans="1:251" s="24" customFormat="1" ht="30" x14ac:dyDescent="0.25">
      <c r="A137" s="13">
        <v>1</v>
      </c>
      <c r="B137" s="45" t="s">
        <v>69</v>
      </c>
      <c r="C137" s="298">
        <v>157</v>
      </c>
      <c r="D137" s="299">
        <f>ROUND(C137/12*$B$3,0)</f>
        <v>26</v>
      </c>
      <c r="E137" s="298">
        <v>7</v>
      </c>
      <c r="F137" s="298">
        <f t="shared" ref="F137:F142" si="138">E137/D137*100</f>
        <v>26.923076923076923</v>
      </c>
      <c r="G137" s="441">
        <v>1210.4181899999999</v>
      </c>
      <c r="H137" s="441">
        <v>1210.4181899999999</v>
      </c>
      <c r="I137" s="614">
        <f>G137/12*$B$3+(H137-G137)/11*1</f>
        <v>201.73636499999998</v>
      </c>
      <c r="J137" s="441">
        <f t="shared" si="137"/>
        <v>53.967690000000005</v>
      </c>
      <c r="K137" s="441">
        <f t="shared" si="58"/>
        <v>-147.76867499999997</v>
      </c>
      <c r="L137" s="441">
        <v>-13.12416</v>
      </c>
      <c r="M137" s="441">
        <v>40.843530000000001</v>
      </c>
      <c r="N137" s="441">
        <f t="shared" si="136"/>
        <v>26.751592356687905</v>
      </c>
      <c r="O137" s="600"/>
    </row>
    <row r="138" spans="1:251" s="24" customFormat="1" ht="30" x14ac:dyDescent="0.25">
      <c r="A138" s="13">
        <v>1</v>
      </c>
      <c r="B138" s="46" t="s">
        <v>66</v>
      </c>
      <c r="C138" s="298">
        <f>C139+C141+C142</f>
        <v>7361</v>
      </c>
      <c r="D138" s="298">
        <f t="shared" ref="D138:E138" si="139">D139+D141+D142</f>
        <v>1573</v>
      </c>
      <c r="E138" s="298">
        <f t="shared" si="139"/>
        <v>1283</v>
      </c>
      <c r="F138" s="298">
        <f t="shared" si="138"/>
        <v>81.563890654799735</v>
      </c>
      <c r="G138" s="442">
        <f t="shared" ref="G138:M138" si="140">G139+G141+G142</f>
        <v>19967.042369999999</v>
      </c>
      <c r="H138" s="442">
        <f t="shared" ref="H138" si="141">H139+H141+H142</f>
        <v>19967.042369999999</v>
      </c>
      <c r="I138" s="615">
        <f t="shared" si="140"/>
        <v>3327.8403949999997</v>
      </c>
      <c r="J138" s="442">
        <f t="shared" si="140"/>
        <v>2551.5291799999995</v>
      </c>
      <c r="K138" s="442">
        <f t="shared" si="140"/>
        <v>-776.31121500000017</v>
      </c>
      <c r="L138" s="442">
        <f t="shared" si="140"/>
        <v>0</v>
      </c>
      <c r="M138" s="442">
        <f t="shared" si="140"/>
        <v>2551.5291799999995</v>
      </c>
      <c r="N138" s="441">
        <f t="shared" si="136"/>
        <v>76.672222136422491</v>
      </c>
      <c r="O138" s="600"/>
    </row>
    <row r="139" spans="1:251" s="24" customFormat="1" ht="30" x14ac:dyDescent="0.25">
      <c r="A139" s="13">
        <v>1</v>
      </c>
      <c r="B139" s="45" t="s">
        <v>62</v>
      </c>
      <c r="C139" s="298">
        <v>1500</v>
      </c>
      <c r="D139" s="604">
        <v>596</v>
      </c>
      <c r="E139" s="298">
        <v>596</v>
      </c>
      <c r="F139" s="298">
        <f t="shared" si="138"/>
        <v>100</v>
      </c>
      <c r="G139" s="441">
        <v>2121</v>
      </c>
      <c r="H139" s="441">
        <v>2121</v>
      </c>
      <c r="I139" s="614">
        <f>G139/12*$B$3+(H139-G139)/11*1</f>
        <v>353.5</v>
      </c>
      <c r="J139" s="441">
        <f t="shared" si="137"/>
        <v>834.7509399999999</v>
      </c>
      <c r="K139" s="441">
        <f t="shared" si="58"/>
        <v>481.2509399999999</v>
      </c>
      <c r="L139" s="441">
        <v>0</v>
      </c>
      <c r="M139" s="441">
        <v>834.7509399999999</v>
      </c>
      <c r="N139" s="441">
        <f t="shared" si="136"/>
        <v>236.13887977369163</v>
      </c>
      <c r="O139" s="600"/>
    </row>
    <row r="140" spans="1:251" s="24" customFormat="1" ht="30" customHeight="1" x14ac:dyDescent="0.25">
      <c r="A140" s="13"/>
      <c r="B140" s="621" t="s">
        <v>90</v>
      </c>
      <c r="C140" s="298"/>
      <c r="D140" s="604"/>
      <c r="E140" s="298"/>
      <c r="F140" s="298"/>
      <c r="G140" s="441"/>
      <c r="H140" s="441"/>
      <c r="I140" s="614">
        <f>G140/12*$B$3</f>
        <v>0</v>
      </c>
      <c r="J140" s="441"/>
      <c r="K140" s="441"/>
      <c r="L140" s="441"/>
      <c r="M140" s="441"/>
      <c r="N140" s="441"/>
      <c r="O140" s="600"/>
    </row>
    <row r="141" spans="1:251" s="24" customFormat="1" ht="60" x14ac:dyDescent="0.25">
      <c r="A141" s="13">
        <v>1</v>
      </c>
      <c r="B141" s="45" t="s">
        <v>73</v>
      </c>
      <c r="C141" s="298">
        <v>5141</v>
      </c>
      <c r="D141" s="299">
        <f t="shared" ref="D141:D142" si="142">ROUND(C141/12*$B$3,0)</f>
        <v>857</v>
      </c>
      <c r="E141" s="298">
        <v>510</v>
      </c>
      <c r="F141" s="298">
        <f t="shared" si="138"/>
        <v>59.509918319719958</v>
      </c>
      <c r="G141" s="441">
        <v>16733.800769999998</v>
      </c>
      <c r="H141" s="441">
        <v>16733.800769999998</v>
      </c>
      <c r="I141" s="614">
        <f>G141/12*$B$3+(H141-G141)/11*1</f>
        <v>2788.9667949999998</v>
      </c>
      <c r="J141" s="441">
        <f t="shared" si="137"/>
        <v>1471.7552999999998</v>
      </c>
      <c r="K141" s="441">
        <f t="shared" ref="K141:K203" si="143">J141-I141</f>
        <v>-1317.211495</v>
      </c>
      <c r="L141" s="441">
        <v>0</v>
      </c>
      <c r="M141" s="441">
        <v>1471.7552999999998</v>
      </c>
      <c r="N141" s="441">
        <f t="shared" si="136"/>
        <v>52.770628271320099</v>
      </c>
      <c r="O141" s="600"/>
    </row>
    <row r="142" spans="1:251" s="24" customFormat="1" ht="45.75" thickBot="1" x14ac:dyDescent="0.3">
      <c r="A142" s="13">
        <v>1</v>
      </c>
      <c r="B142" s="45" t="s">
        <v>63</v>
      </c>
      <c r="C142" s="298">
        <v>720</v>
      </c>
      <c r="D142" s="299">
        <f t="shared" si="142"/>
        <v>120</v>
      </c>
      <c r="E142" s="298">
        <v>177</v>
      </c>
      <c r="F142" s="298">
        <f t="shared" si="138"/>
        <v>147.5</v>
      </c>
      <c r="G142" s="441">
        <v>1112.2416000000001</v>
      </c>
      <c r="H142" s="441">
        <v>1112.2416000000001</v>
      </c>
      <c r="I142" s="614">
        <f>G142/12*$B$3+(H142-G142)/11*1</f>
        <v>185.37360000000001</v>
      </c>
      <c r="J142" s="441">
        <f t="shared" si="137"/>
        <v>245.02294000000001</v>
      </c>
      <c r="K142" s="441">
        <f t="shared" si="143"/>
        <v>59.649339999999995</v>
      </c>
      <c r="L142" s="441">
        <v>0</v>
      </c>
      <c r="M142" s="441">
        <v>245.02294000000001</v>
      </c>
      <c r="N142" s="441">
        <f t="shared" si="136"/>
        <v>132.17790451283247</v>
      </c>
      <c r="O142" s="600"/>
    </row>
    <row r="143" spans="1:251" s="24" customFormat="1" ht="15.75" thickBot="1" x14ac:dyDescent="0.3">
      <c r="A143" s="13">
        <v>1</v>
      </c>
      <c r="B143" s="115" t="s">
        <v>3</v>
      </c>
      <c r="C143" s="432"/>
      <c r="D143" s="432"/>
      <c r="E143" s="432"/>
      <c r="F143" s="506"/>
      <c r="G143" s="507">
        <f>G138+G133</f>
        <v>32896.237609999996</v>
      </c>
      <c r="H143" s="507">
        <f>H138+H133</f>
        <v>32896.237609999996</v>
      </c>
      <c r="I143" s="617">
        <f t="shared" ref="I143:M143" si="144">I138+I133</f>
        <v>5482.7062683333334</v>
      </c>
      <c r="J143" s="507">
        <f t="shared" si="144"/>
        <v>3987.1837499999997</v>
      </c>
      <c r="K143" s="507">
        <f t="shared" si="144"/>
        <v>-1495.5225183333332</v>
      </c>
      <c r="L143" s="507">
        <f t="shared" si="144"/>
        <v>-37.706680000000006</v>
      </c>
      <c r="M143" s="507">
        <f t="shared" si="144"/>
        <v>3949.4770699999999</v>
      </c>
      <c r="N143" s="507">
        <f t="shared" si="136"/>
        <v>72.722913737489876</v>
      </c>
      <c r="O143" s="600"/>
    </row>
    <row r="144" spans="1:251" s="24" customFormat="1" ht="15.75" thickBot="1" x14ac:dyDescent="0.3">
      <c r="A144" s="13">
        <v>1</v>
      </c>
      <c r="C144" s="508"/>
      <c r="D144" s="508"/>
      <c r="E144" s="509"/>
      <c r="F144" s="510"/>
      <c r="G144" s="511"/>
      <c r="H144" s="511"/>
      <c r="I144" s="511"/>
      <c r="J144" s="512"/>
      <c r="K144" s="512">
        <f t="shared" si="143"/>
        <v>0</v>
      </c>
      <c r="L144" s="512"/>
      <c r="M144" s="512"/>
      <c r="N144" s="511"/>
      <c r="O144" s="600"/>
    </row>
    <row r="145" spans="1:15" ht="43.5" x14ac:dyDescent="0.25">
      <c r="A145" s="13">
        <v>1</v>
      </c>
      <c r="B145" s="175" t="s">
        <v>123</v>
      </c>
      <c r="C145" s="315"/>
      <c r="D145" s="315"/>
      <c r="E145" s="315"/>
      <c r="F145" s="315"/>
      <c r="G145" s="513"/>
      <c r="H145" s="513"/>
      <c r="I145" s="513"/>
      <c r="J145" s="513"/>
      <c r="K145" s="513">
        <f t="shared" si="143"/>
        <v>0</v>
      </c>
      <c r="L145" s="513"/>
      <c r="M145" s="513"/>
      <c r="N145" s="513"/>
      <c r="O145" s="600"/>
    </row>
    <row r="146" spans="1:15" s="24" customFormat="1" ht="30" x14ac:dyDescent="0.25">
      <c r="A146" s="13">
        <v>1</v>
      </c>
      <c r="B146" s="46" t="s">
        <v>74</v>
      </c>
      <c r="C146" s="298">
        <f>SUM(C147:C148)</f>
        <v>1560</v>
      </c>
      <c r="D146" s="298">
        <f>SUM(D147:D148)</f>
        <v>260</v>
      </c>
      <c r="E146" s="298">
        <f>SUM(E147:E148)</f>
        <v>278</v>
      </c>
      <c r="F146" s="298">
        <f t="shared" ref="F146:F150" si="145">E146/D146*100</f>
        <v>106.92307692307692</v>
      </c>
      <c r="G146" s="441">
        <f>SUM(G147:G148)</f>
        <v>4801.2960000000003</v>
      </c>
      <c r="H146" s="441">
        <f>SUM(H147:H148)</f>
        <v>4801.2960000000003</v>
      </c>
      <c r="I146" s="613">
        <f t="shared" ref="I146:M146" si="146">SUM(I147:I148)</f>
        <v>800.21600000000001</v>
      </c>
      <c r="J146" s="441">
        <f t="shared" si="146"/>
        <v>818.36710000000005</v>
      </c>
      <c r="K146" s="441">
        <f t="shared" si="146"/>
        <v>18.151100000000042</v>
      </c>
      <c r="L146" s="441">
        <f t="shared" si="146"/>
        <v>-7.0916399999999999</v>
      </c>
      <c r="M146" s="441">
        <f t="shared" si="146"/>
        <v>811.27546000000007</v>
      </c>
      <c r="N146" s="441">
        <f t="shared" ref="N146:N152" si="147">J146/I146*100</f>
        <v>102.26827506573227</v>
      </c>
      <c r="O146" s="600"/>
    </row>
    <row r="147" spans="1:15" s="24" customFormat="1" ht="30" x14ac:dyDescent="0.25">
      <c r="A147" s="13">
        <v>1</v>
      </c>
      <c r="B147" s="45" t="s">
        <v>43</v>
      </c>
      <c r="C147" s="298">
        <v>1200</v>
      </c>
      <c r="D147" s="604">
        <f>ROUND(C147/12*$B$3,0)</f>
        <v>200</v>
      </c>
      <c r="E147" s="298">
        <v>197</v>
      </c>
      <c r="F147" s="298">
        <f t="shared" si="145"/>
        <v>98.5</v>
      </c>
      <c r="G147" s="441">
        <v>4116</v>
      </c>
      <c r="H147" s="441">
        <v>4116</v>
      </c>
      <c r="I147" s="614">
        <f>G147/12*$B$3+(H147-G147)/11*1</f>
        <v>686</v>
      </c>
      <c r="J147" s="441">
        <f t="shared" ref="J147:J148" si="148">M147-L147</f>
        <v>655.37791000000004</v>
      </c>
      <c r="K147" s="441">
        <f t="shared" si="143"/>
        <v>-30.622089999999957</v>
      </c>
      <c r="L147" s="441">
        <v>-7.0916399999999999</v>
      </c>
      <c r="M147" s="441">
        <v>648.28627000000006</v>
      </c>
      <c r="N147" s="441">
        <f t="shared" si="147"/>
        <v>95.536138483965019</v>
      </c>
      <c r="O147" s="600"/>
    </row>
    <row r="148" spans="1:15" s="24" customFormat="1" ht="30" x14ac:dyDescent="0.25">
      <c r="A148" s="13">
        <v>1</v>
      </c>
      <c r="B148" s="45" t="s">
        <v>44</v>
      </c>
      <c r="C148" s="298">
        <v>360</v>
      </c>
      <c r="D148" s="299">
        <f>ROUND(C148/12*$B$3,0)</f>
        <v>60</v>
      </c>
      <c r="E148" s="298">
        <v>81</v>
      </c>
      <c r="F148" s="298">
        <f t="shared" si="145"/>
        <v>135</v>
      </c>
      <c r="G148" s="441">
        <v>685.29600000000005</v>
      </c>
      <c r="H148" s="441">
        <v>685.29600000000005</v>
      </c>
      <c r="I148" s="614">
        <f>G148/12*$B$3+(H148-G148)/11*1</f>
        <v>114.21600000000001</v>
      </c>
      <c r="J148" s="441">
        <f t="shared" si="148"/>
        <v>162.98919000000001</v>
      </c>
      <c r="K148" s="441">
        <f t="shared" si="143"/>
        <v>48.77319</v>
      </c>
      <c r="L148" s="441">
        <v>0</v>
      </c>
      <c r="M148" s="441">
        <v>162.98919000000001</v>
      </c>
      <c r="N148" s="441">
        <f t="shared" si="147"/>
        <v>142.70258982979618</v>
      </c>
      <c r="O148" s="600"/>
    </row>
    <row r="149" spans="1:15" s="24" customFormat="1" ht="30" x14ac:dyDescent="0.25">
      <c r="A149" s="13">
        <v>1</v>
      </c>
      <c r="B149" s="46" t="s">
        <v>66</v>
      </c>
      <c r="C149" s="298">
        <f>SUM(C150)</f>
        <v>450</v>
      </c>
      <c r="D149" s="298">
        <f t="shared" ref="D149:M149" si="149">SUM(D150)</f>
        <v>75</v>
      </c>
      <c r="E149" s="298">
        <f t="shared" si="149"/>
        <v>208</v>
      </c>
      <c r="F149" s="298">
        <f t="shared" si="145"/>
        <v>277.33333333333337</v>
      </c>
      <c r="G149" s="442">
        <f t="shared" ref="G149:H149" si="150">SUM(G150)</f>
        <v>636.29999999999995</v>
      </c>
      <c r="H149" s="442">
        <f t="shared" si="150"/>
        <v>636.29999999999995</v>
      </c>
      <c r="I149" s="615">
        <f t="shared" si="149"/>
        <v>106.05</v>
      </c>
      <c r="J149" s="442">
        <f t="shared" si="149"/>
        <v>278.93147999999997</v>
      </c>
      <c r="K149" s="442">
        <f t="shared" si="149"/>
        <v>172.88147999999995</v>
      </c>
      <c r="L149" s="442">
        <f t="shared" si="149"/>
        <v>0</v>
      </c>
      <c r="M149" s="442">
        <f t="shared" si="149"/>
        <v>278.93147999999997</v>
      </c>
      <c r="N149" s="441">
        <f t="shared" si="147"/>
        <v>263.01884016973122</v>
      </c>
      <c r="O149" s="600"/>
    </row>
    <row r="150" spans="1:15" s="24" customFormat="1" ht="30" x14ac:dyDescent="0.25">
      <c r="A150" s="13">
        <v>1</v>
      </c>
      <c r="B150" s="45" t="s">
        <v>62</v>
      </c>
      <c r="C150" s="298">
        <v>450</v>
      </c>
      <c r="D150" s="604">
        <f>ROUND(C150/12*$B$3,0)</f>
        <v>75</v>
      </c>
      <c r="E150" s="298">
        <v>208</v>
      </c>
      <c r="F150" s="298">
        <f t="shared" si="145"/>
        <v>277.33333333333337</v>
      </c>
      <c r="G150" s="441">
        <v>636.29999999999995</v>
      </c>
      <c r="H150" s="441">
        <v>636.29999999999995</v>
      </c>
      <c r="I150" s="614">
        <f>G150/12*$B$3+(H150-G150)/11*1</f>
        <v>106.05</v>
      </c>
      <c r="J150" s="441">
        <f t="shared" ref="J150" si="151">M150-L150</f>
        <v>278.93147999999997</v>
      </c>
      <c r="K150" s="441">
        <f t="shared" si="143"/>
        <v>172.88147999999995</v>
      </c>
      <c r="L150" s="441">
        <v>0</v>
      </c>
      <c r="M150" s="441">
        <v>278.93147999999997</v>
      </c>
      <c r="N150" s="441">
        <f t="shared" si="147"/>
        <v>263.01884016973122</v>
      </c>
      <c r="O150" s="600"/>
    </row>
    <row r="151" spans="1:15" s="24" customFormat="1" ht="29.25" customHeight="1" thickBot="1" x14ac:dyDescent="0.3">
      <c r="A151" s="13"/>
      <c r="B151" s="621" t="s">
        <v>90</v>
      </c>
      <c r="C151" s="300"/>
      <c r="D151" s="606"/>
      <c r="E151" s="300"/>
      <c r="F151" s="300"/>
      <c r="G151" s="452"/>
      <c r="H151" s="452"/>
      <c r="I151" s="616">
        <f>G151/12*$B$3</f>
        <v>0</v>
      </c>
      <c r="J151" s="441"/>
      <c r="K151" s="452"/>
      <c r="L151" s="452"/>
      <c r="M151" s="452"/>
      <c r="N151" s="452"/>
      <c r="O151" s="600"/>
    </row>
    <row r="152" spans="1:15" s="24" customFormat="1" ht="15.75" thickBot="1" x14ac:dyDescent="0.3">
      <c r="A152" s="13">
        <v>1</v>
      </c>
      <c r="B152" s="115" t="s">
        <v>3</v>
      </c>
      <c r="C152" s="345"/>
      <c r="D152" s="345"/>
      <c r="E152" s="345"/>
      <c r="F152" s="346"/>
      <c r="G152" s="494">
        <f>G146+G149</f>
        <v>5437.5960000000005</v>
      </c>
      <c r="H152" s="494">
        <f>H146+H149</f>
        <v>5437.5960000000005</v>
      </c>
      <c r="I152" s="618">
        <f t="shared" ref="I152:M152" si="152">I146+I149</f>
        <v>906.26599999999996</v>
      </c>
      <c r="J152" s="494">
        <f t="shared" si="152"/>
        <v>1097.2985800000001</v>
      </c>
      <c r="K152" s="494">
        <f t="shared" si="152"/>
        <v>191.03258</v>
      </c>
      <c r="L152" s="494">
        <f t="shared" si="152"/>
        <v>-7.0916399999999999</v>
      </c>
      <c r="M152" s="494">
        <f t="shared" si="152"/>
        <v>1090.20694</v>
      </c>
      <c r="N152" s="461">
        <f t="shared" si="147"/>
        <v>121.0790849485692</v>
      </c>
      <c r="O152" s="600"/>
    </row>
    <row r="153" spans="1:15" x14ac:dyDescent="0.25">
      <c r="A153" s="13">
        <v>1</v>
      </c>
      <c r="B153" s="137" t="s">
        <v>49</v>
      </c>
      <c r="C153" s="514"/>
      <c r="D153" s="514"/>
      <c r="E153" s="514"/>
      <c r="F153" s="514"/>
      <c r="G153" s="515"/>
      <c r="H153" s="515"/>
      <c r="I153" s="515"/>
      <c r="J153" s="515"/>
      <c r="K153" s="515">
        <f t="shared" si="143"/>
        <v>0</v>
      </c>
      <c r="L153" s="515"/>
      <c r="M153" s="515"/>
      <c r="N153" s="515"/>
      <c r="O153" s="600"/>
    </row>
    <row r="154" spans="1:15" ht="30" x14ac:dyDescent="0.25">
      <c r="A154" s="13">
        <v>1</v>
      </c>
      <c r="B154" s="138" t="s">
        <v>74</v>
      </c>
      <c r="C154" s="516">
        <f t="shared" ref="C154:E156" si="153">C146+C133</f>
        <v>5502</v>
      </c>
      <c r="D154" s="516">
        <f t="shared" si="153"/>
        <v>917</v>
      </c>
      <c r="E154" s="516">
        <f t="shared" si="153"/>
        <v>736</v>
      </c>
      <c r="F154" s="516">
        <f>E154/D154*100</f>
        <v>80.261723009814617</v>
      </c>
      <c r="G154" s="517">
        <f t="shared" ref="G154:M154" si="154">SUM(G146,G133)</f>
        <v>17730.491239999999</v>
      </c>
      <c r="H154" s="517">
        <f t="shared" ref="H154" si="155">SUM(H146,H133)</f>
        <v>17730.491239999999</v>
      </c>
      <c r="I154" s="517">
        <f t="shared" si="154"/>
        <v>2955.0818733333331</v>
      </c>
      <c r="J154" s="517">
        <f t="shared" si="154"/>
        <v>2254.0216700000001</v>
      </c>
      <c r="K154" s="517">
        <f t="shared" si="154"/>
        <v>-701.06020333333299</v>
      </c>
      <c r="L154" s="517">
        <f t="shared" si="154"/>
        <v>-44.798320000000004</v>
      </c>
      <c r="M154" s="517">
        <f t="shared" si="154"/>
        <v>2209.2233500000002</v>
      </c>
      <c r="N154" s="517">
        <f>J154/I154*100</f>
        <v>76.276115742859702</v>
      </c>
      <c r="O154" s="600"/>
    </row>
    <row r="155" spans="1:15" ht="30" x14ac:dyDescent="0.25">
      <c r="A155" s="13">
        <v>1</v>
      </c>
      <c r="B155" s="139" t="s">
        <v>43</v>
      </c>
      <c r="C155" s="516">
        <f t="shared" si="153"/>
        <v>4100</v>
      </c>
      <c r="D155" s="516">
        <f t="shared" si="153"/>
        <v>683</v>
      </c>
      <c r="E155" s="516">
        <f t="shared" si="153"/>
        <v>503</v>
      </c>
      <c r="F155" s="516">
        <f>E155/D155*100</f>
        <v>73.645680819912158</v>
      </c>
      <c r="G155" s="517">
        <f t="shared" ref="G155:M155" si="156">SUM(G147,G134)</f>
        <v>14063</v>
      </c>
      <c r="H155" s="517">
        <f t="shared" ref="H155" si="157">SUM(H147,H134)</f>
        <v>14063</v>
      </c>
      <c r="I155" s="517">
        <f t="shared" si="156"/>
        <v>2343.833333333333</v>
      </c>
      <c r="J155" s="517">
        <f t="shared" si="156"/>
        <v>1752.7120400000003</v>
      </c>
      <c r="K155" s="517">
        <f t="shared" si="156"/>
        <v>-591.12129333333303</v>
      </c>
      <c r="L155" s="517">
        <f t="shared" si="156"/>
        <v>-10.189830000000001</v>
      </c>
      <c r="M155" s="517">
        <f t="shared" si="156"/>
        <v>1742.5222100000003</v>
      </c>
      <c r="N155" s="517">
        <f t="shared" ref="N155:N164" si="158">J155/I155*100</f>
        <v>74.779721538789758</v>
      </c>
      <c r="O155" s="600"/>
    </row>
    <row r="156" spans="1:15" ht="30" x14ac:dyDescent="0.25">
      <c r="A156" s="13">
        <v>1</v>
      </c>
      <c r="B156" s="139" t="s">
        <v>44</v>
      </c>
      <c r="C156" s="516">
        <f t="shared" si="153"/>
        <v>1230</v>
      </c>
      <c r="D156" s="516">
        <f t="shared" si="153"/>
        <v>205</v>
      </c>
      <c r="E156" s="516">
        <f t="shared" si="153"/>
        <v>226</v>
      </c>
      <c r="F156" s="516">
        <f>E156/D156*100</f>
        <v>110.2439024390244</v>
      </c>
      <c r="G156" s="517">
        <f t="shared" ref="G156:M156" si="159">SUM(G148,G135)</f>
        <v>2341.4279999999999</v>
      </c>
      <c r="H156" s="517">
        <f t="shared" ref="H156" si="160">SUM(H148,H135)</f>
        <v>2341.4279999999999</v>
      </c>
      <c r="I156" s="517">
        <f t="shared" si="159"/>
        <v>390.238</v>
      </c>
      <c r="J156" s="517">
        <f t="shared" si="159"/>
        <v>447.34193999999997</v>
      </c>
      <c r="K156" s="517">
        <f t="shared" si="159"/>
        <v>57.103939999999966</v>
      </c>
      <c r="L156" s="517">
        <f t="shared" si="159"/>
        <v>-1.79809</v>
      </c>
      <c r="M156" s="517">
        <f t="shared" si="159"/>
        <v>445.54384999999996</v>
      </c>
      <c r="N156" s="517">
        <f t="shared" si="158"/>
        <v>114.63310595072748</v>
      </c>
      <c r="O156" s="600"/>
    </row>
    <row r="157" spans="1:15" ht="30" x14ac:dyDescent="0.25">
      <c r="A157" s="13">
        <v>1</v>
      </c>
      <c r="B157" s="139" t="s">
        <v>68</v>
      </c>
      <c r="C157" s="516">
        <f t="shared" ref="C157:E158" si="161">C136</f>
        <v>15</v>
      </c>
      <c r="D157" s="516">
        <f t="shared" si="161"/>
        <v>3</v>
      </c>
      <c r="E157" s="516">
        <f t="shared" si="161"/>
        <v>0</v>
      </c>
      <c r="F157" s="516">
        <f>E157/D157*100</f>
        <v>0</v>
      </c>
      <c r="G157" s="517">
        <f t="shared" ref="G157:M157" si="162">G136</f>
        <v>115.64505</v>
      </c>
      <c r="H157" s="517">
        <f t="shared" ref="H157" si="163">H136</f>
        <v>115.64505</v>
      </c>
      <c r="I157" s="517">
        <f t="shared" si="162"/>
        <v>19.274175</v>
      </c>
      <c r="J157" s="517">
        <f t="shared" si="162"/>
        <v>0</v>
      </c>
      <c r="K157" s="517">
        <f t="shared" si="162"/>
        <v>-19.274175</v>
      </c>
      <c r="L157" s="517">
        <f t="shared" si="162"/>
        <v>-19.686240000000002</v>
      </c>
      <c r="M157" s="517">
        <f t="shared" si="162"/>
        <v>-19.686240000000002</v>
      </c>
      <c r="N157" s="517">
        <f t="shared" si="158"/>
        <v>0</v>
      </c>
      <c r="O157" s="600"/>
    </row>
    <row r="158" spans="1:15" ht="30" x14ac:dyDescent="0.25">
      <c r="A158" s="13">
        <v>1</v>
      </c>
      <c r="B158" s="139" t="s">
        <v>69</v>
      </c>
      <c r="C158" s="516">
        <f t="shared" si="161"/>
        <v>157</v>
      </c>
      <c r="D158" s="516">
        <f t="shared" si="161"/>
        <v>26</v>
      </c>
      <c r="E158" s="516">
        <f t="shared" si="161"/>
        <v>7</v>
      </c>
      <c r="F158" s="516">
        <f>E158/D158*100</f>
        <v>26.923076923076923</v>
      </c>
      <c r="G158" s="517">
        <f t="shared" ref="G158:M158" si="164">G137</f>
        <v>1210.4181899999999</v>
      </c>
      <c r="H158" s="517">
        <f t="shared" ref="H158" si="165">H137</f>
        <v>1210.4181899999999</v>
      </c>
      <c r="I158" s="517">
        <f t="shared" si="164"/>
        <v>201.73636499999998</v>
      </c>
      <c r="J158" s="517">
        <f t="shared" si="164"/>
        <v>53.967690000000005</v>
      </c>
      <c r="K158" s="517">
        <f t="shared" si="164"/>
        <v>-147.76867499999997</v>
      </c>
      <c r="L158" s="517">
        <f t="shared" si="164"/>
        <v>-13.12416</v>
      </c>
      <c r="M158" s="517">
        <f t="shared" si="164"/>
        <v>40.843530000000001</v>
      </c>
      <c r="N158" s="517">
        <f t="shared" si="158"/>
        <v>26.751592356687905</v>
      </c>
      <c r="O158" s="600"/>
    </row>
    <row r="159" spans="1:15" ht="30" x14ac:dyDescent="0.25">
      <c r="A159" s="13">
        <v>1</v>
      </c>
      <c r="B159" s="138" t="s">
        <v>66</v>
      </c>
      <c r="C159" s="516">
        <f t="shared" ref="C159:M159" si="166">SUM(C149,C138)</f>
        <v>7811</v>
      </c>
      <c r="D159" s="516">
        <f t="shared" si="166"/>
        <v>1648</v>
      </c>
      <c r="E159" s="516">
        <f t="shared" si="166"/>
        <v>1491</v>
      </c>
      <c r="F159" s="516">
        <f t="shared" si="166"/>
        <v>358.89722398813308</v>
      </c>
      <c r="G159" s="517">
        <f t="shared" si="166"/>
        <v>20603.342369999998</v>
      </c>
      <c r="H159" s="517">
        <f t="shared" ref="H159" si="167">SUM(H149,H138)</f>
        <v>20603.342369999998</v>
      </c>
      <c r="I159" s="517">
        <f t="shared" si="166"/>
        <v>3433.8903949999999</v>
      </c>
      <c r="J159" s="517">
        <f t="shared" si="166"/>
        <v>2830.4606599999997</v>
      </c>
      <c r="K159" s="517">
        <f t="shared" si="166"/>
        <v>-603.42973500000016</v>
      </c>
      <c r="L159" s="517">
        <f t="shared" si="166"/>
        <v>0</v>
      </c>
      <c r="M159" s="517">
        <f t="shared" si="166"/>
        <v>2830.4606599999997</v>
      </c>
      <c r="N159" s="517">
        <f t="shared" si="158"/>
        <v>82.427227849827744</v>
      </c>
      <c r="O159" s="600"/>
    </row>
    <row r="160" spans="1:15" ht="30" x14ac:dyDescent="0.25">
      <c r="A160" s="13">
        <v>1</v>
      </c>
      <c r="B160" s="139" t="s">
        <v>62</v>
      </c>
      <c r="C160" s="516">
        <f t="shared" ref="C160:M160" si="168">SUM(C150,C139)</f>
        <v>1950</v>
      </c>
      <c r="D160" s="516">
        <f t="shared" si="168"/>
        <v>671</v>
      </c>
      <c r="E160" s="516">
        <f t="shared" si="168"/>
        <v>804</v>
      </c>
      <c r="F160" s="516">
        <f t="shared" si="168"/>
        <v>377.33333333333337</v>
      </c>
      <c r="G160" s="517">
        <f t="shared" si="168"/>
        <v>2757.3</v>
      </c>
      <c r="H160" s="517">
        <f t="shared" ref="H160" si="169">SUM(H150,H139)</f>
        <v>2757.3</v>
      </c>
      <c r="I160" s="517">
        <f t="shared" si="168"/>
        <v>459.55</v>
      </c>
      <c r="J160" s="517">
        <f t="shared" si="168"/>
        <v>1113.6824199999999</v>
      </c>
      <c r="K160" s="517">
        <f t="shared" si="168"/>
        <v>654.13241999999991</v>
      </c>
      <c r="L160" s="517">
        <f t="shared" si="168"/>
        <v>0</v>
      </c>
      <c r="M160" s="517">
        <f t="shared" si="168"/>
        <v>1113.6824199999999</v>
      </c>
      <c r="N160" s="517">
        <f t="shared" si="158"/>
        <v>242.34194755739304</v>
      </c>
      <c r="O160" s="600"/>
    </row>
    <row r="161" spans="1:15" ht="45" x14ac:dyDescent="0.25">
      <c r="A161" s="13"/>
      <c r="B161" s="139" t="s">
        <v>90</v>
      </c>
      <c r="C161" s="516">
        <f t="shared" ref="C161:N161" si="170">C151+C140</f>
        <v>0</v>
      </c>
      <c r="D161" s="516">
        <f t="shared" si="170"/>
        <v>0</v>
      </c>
      <c r="E161" s="516">
        <f t="shared" si="170"/>
        <v>0</v>
      </c>
      <c r="F161" s="516">
        <f t="shared" si="170"/>
        <v>0</v>
      </c>
      <c r="G161" s="516">
        <f t="shared" si="170"/>
        <v>0</v>
      </c>
      <c r="H161" s="516">
        <f t="shared" ref="H161" si="171">H151+H140</f>
        <v>0</v>
      </c>
      <c r="I161" s="516">
        <f t="shared" si="170"/>
        <v>0</v>
      </c>
      <c r="J161" s="516">
        <f t="shared" si="170"/>
        <v>0</v>
      </c>
      <c r="K161" s="516">
        <f t="shared" si="170"/>
        <v>0</v>
      </c>
      <c r="L161" s="516">
        <f t="shared" si="170"/>
        <v>0</v>
      </c>
      <c r="M161" s="516">
        <f t="shared" si="170"/>
        <v>0</v>
      </c>
      <c r="N161" s="516">
        <f t="shared" si="170"/>
        <v>0</v>
      </c>
      <c r="O161" s="600"/>
    </row>
    <row r="162" spans="1:15" ht="60" x14ac:dyDescent="0.25">
      <c r="A162" s="13">
        <v>1</v>
      </c>
      <c r="B162" s="139" t="s">
        <v>45</v>
      </c>
      <c r="C162" s="516">
        <f t="shared" ref="C162:M162" si="172">C141</f>
        <v>5141</v>
      </c>
      <c r="D162" s="516">
        <f t="shared" si="172"/>
        <v>857</v>
      </c>
      <c r="E162" s="516">
        <f t="shared" si="172"/>
        <v>510</v>
      </c>
      <c r="F162" s="516">
        <f t="shared" si="172"/>
        <v>59.509918319719958</v>
      </c>
      <c r="G162" s="517">
        <f t="shared" si="172"/>
        <v>16733.800769999998</v>
      </c>
      <c r="H162" s="517">
        <f t="shared" ref="H162" si="173">H141</f>
        <v>16733.800769999998</v>
      </c>
      <c r="I162" s="517">
        <f t="shared" si="172"/>
        <v>2788.9667949999998</v>
      </c>
      <c r="J162" s="517">
        <f t="shared" si="172"/>
        <v>1471.7552999999998</v>
      </c>
      <c r="K162" s="517">
        <f t="shared" si="172"/>
        <v>-1317.211495</v>
      </c>
      <c r="L162" s="517">
        <f t="shared" si="172"/>
        <v>0</v>
      </c>
      <c r="M162" s="517">
        <f t="shared" si="172"/>
        <v>1471.7552999999998</v>
      </c>
      <c r="N162" s="517">
        <f t="shared" si="158"/>
        <v>52.770628271320099</v>
      </c>
      <c r="O162" s="600"/>
    </row>
    <row r="163" spans="1:15" ht="45" x14ac:dyDescent="0.25">
      <c r="A163" s="13">
        <v>1</v>
      </c>
      <c r="B163" s="139" t="s">
        <v>63</v>
      </c>
      <c r="C163" s="516">
        <f t="shared" ref="C163:M163" si="174">C142</f>
        <v>720</v>
      </c>
      <c r="D163" s="516">
        <f t="shared" si="174"/>
        <v>120</v>
      </c>
      <c r="E163" s="516">
        <f t="shared" si="174"/>
        <v>177</v>
      </c>
      <c r="F163" s="516">
        <f t="shared" si="174"/>
        <v>147.5</v>
      </c>
      <c r="G163" s="517">
        <f t="shared" si="174"/>
        <v>1112.2416000000001</v>
      </c>
      <c r="H163" s="517">
        <f t="shared" ref="H163" si="175">H142</f>
        <v>1112.2416000000001</v>
      </c>
      <c r="I163" s="517">
        <f t="shared" si="174"/>
        <v>185.37360000000001</v>
      </c>
      <c r="J163" s="517">
        <f t="shared" si="174"/>
        <v>245.02294000000001</v>
      </c>
      <c r="K163" s="517">
        <f t="shared" si="174"/>
        <v>59.649339999999995</v>
      </c>
      <c r="L163" s="517">
        <f t="shared" si="174"/>
        <v>0</v>
      </c>
      <c r="M163" s="517">
        <f t="shared" si="174"/>
        <v>245.02294000000001</v>
      </c>
      <c r="N163" s="517">
        <f t="shared" si="158"/>
        <v>132.17790451283247</v>
      </c>
      <c r="O163" s="600"/>
    </row>
    <row r="164" spans="1:15" x14ac:dyDescent="0.25">
      <c r="A164" s="13">
        <v>1</v>
      </c>
      <c r="B164" s="173" t="s">
        <v>60</v>
      </c>
      <c r="C164" s="518">
        <f t="shared" ref="C164:M164" si="176">SUM(C152,C143)</f>
        <v>0</v>
      </c>
      <c r="D164" s="518">
        <f t="shared" si="176"/>
        <v>0</v>
      </c>
      <c r="E164" s="518">
        <f t="shared" si="176"/>
        <v>0</v>
      </c>
      <c r="F164" s="518">
        <f t="shared" si="176"/>
        <v>0</v>
      </c>
      <c r="G164" s="519">
        <f t="shared" si="176"/>
        <v>38333.833609999994</v>
      </c>
      <c r="H164" s="519">
        <f t="shared" ref="H164" si="177">SUM(H152,H143)</f>
        <v>38333.833609999994</v>
      </c>
      <c r="I164" s="519">
        <f t="shared" si="176"/>
        <v>6388.972268333333</v>
      </c>
      <c r="J164" s="519">
        <f t="shared" si="176"/>
        <v>5084.4823299999998</v>
      </c>
      <c r="K164" s="519">
        <f t="shared" si="176"/>
        <v>-1304.4899383333332</v>
      </c>
      <c r="L164" s="519">
        <f t="shared" si="176"/>
        <v>-44.798320000000004</v>
      </c>
      <c r="M164" s="519">
        <f t="shared" si="176"/>
        <v>5039.6840099999999</v>
      </c>
      <c r="N164" s="519">
        <f t="shared" si="158"/>
        <v>79.582163084366769</v>
      </c>
      <c r="O164" s="600"/>
    </row>
    <row r="165" spans="1:15" ht="15.75" thickBot="1" x14ac:dyDescent="0.3">
      <c r="A165" s="13">
        <v>1</v>
      </c>
      <c r="B165" s="136" t="s">
        <v>6</v>
      </c>
      <c r="C165" s="520"/>
      <c r="D165" s="520"/>
      <c r="E165" s="521"/>
      <c r="F165" s="520"/>
      <c r="G165" s="522"/>
      <c r="H165" s="522"/>
      <c r="I165" s="522"/>
      <c r="J165" s="523"/>
      <c r="K165" s="523">
        <f t="shared" si="143"/>
        <v>0</v>
      </c>
      <c r="L165" s="523"/>
      <c r="M165" s="523"/>
      <c r="N165" s="522"/>
      <c r="O165" s="600"/>
    </row>
    <row r="166" spans="1:15" ht="29.25" customHeight="1" x14ac:dyDescent="0.25">
      <c r="A166" s="13">
        <v>1</v>
      </c>
      <c r="B166" s="82" t="s">
        <v>124</v>
      </c>
      <c r="C166" s="524"/>
      <c r="D166" s="441"/>
      <c r="E166" s="441"/>
      <c r="F166" s="524"/>
      <c r="G166" s="441"/>
      <c r="H166" s="441"/>
      <c r="I166" s="441"/>
      <c r="J166" s="441"/>
      <c r="K166" s="441"/>
      <c r="L166" s="441"/>
      <c r="M166" s="441"/>
      <c r="N166" s="441"/>
      <c r="O166" s="600"/>
    </row>
    <row r="167" spans="1:15" s="24" customFormat="1" ht="30" x14ac:dyDescent="0.25">
      <c r="A167" s="13">
        <v>1</v>
      </c>
      <c r="B167" s="46" t="s">
        <v>74</v>
      </c>
      <c r="C167" s="298">
        <f>SUM(C168:C171)</f>
        <v>3010</v>
      </c>
      <c r="D167" s="298">
        <f>SUM(D168:D171)</f>
        <v>502</v>
      </c>
      <c r="E167" s="298">
        <f>SUM(E168:E171)</f>
        <v>424</v>
      </c>
      <c r="F167" s="298">
        <f>E167/D167*100</f>
        <v>84.462151394422307</v>
      </c>
      <c r="G167" s="441">
        <f>SUM(G168:G171)</f>
        <v>9958.826500000001</v>
      </c>
      <c r="H167" s="441">
        <f>SUM(H168:H171)</f>
        <v>9958.826500000001</v>
      </c>
      <c r="I167" s="613">
        <f t="shared" ref="I167:M167" si="178">SUM(I168:I171)</f>
        <v>1659.8044166666668</v>
      </c>
      <c r="J167" s="441">
        <f t="shared" si="178"/>
        <v>1315.10169</v>
      </c>
      <c r="K167" s="441">
        <f t="shared" si="178"/>
        <v>-344.70272666666671</v>
      </c>
      <c r="L167" s="441">
        <f t="shared" si="178"/>
        <v>0</v>
      </c>
      <c r="M167" s="441">
        <f t="shared" si="178"/>
        <v>1315.10169</v>
      </c>
      <c r="N167" s="441">
        <f t="shared" ref="N167:N177" si="179">J167/I167*100</f>
        <v>79.232328628277628</v>
      </c>
      <c r="O167" s="600"/>
    </row>
    <row r="168" spans="1:15" s="24" customFormat="1" ht="30" x14ac:dyDescent="0.25">
      <c r="A168" s="13">
        <v>1</v>
      </c>
      <c r="B168" s="45" t="s">
        <v>43</v>
      </c>
      <c r="C168" s="298">
        <v>2200</v>
      </c>
      <c r="D168" s="604">
        <f>ROUND(C168/12*$B$3,0)</f>
        <v>367</v>
      </c>
      <c r="E168" s="298">
        <v>316</v>
      </c>
      <c r="F168" s="298">
        <f>E168/D168*100</f>
        <v>86.103542234332423</v>
      </c>
      <c r="G168" s="441">
        <v>7546</v>
      </c>
      <c r="H168" s="441">
        <v>7546</v>
      </c>
      <c r="I168" s="614">
        <f>G168/12*$B$3+(H168-G168)/11*1</f>
        <v>1257.6666666666667</v>
      </c>
      <c r="J168" s="441">
        <f t="shared" ref="J168:J176" si="180">M168-L168</f>
        <v>1104.40543</v>
      </c>
      <c r="K168" s="441">
        <f t="shared" si="143"/>
        <v>-153.26123666666672</v>
      </c>
      <c r="L168" s="441">
        <v>0</v>
      </c>
      <c r="M168" s="441">
        <v>1104.40543</v>
      </c>
      <c r="N168" s="441">
        <f t="shared" si="179"/>
        <v>87.813842830638748</v>
      </c>
      <c r="O168" s="600"/>
    </row>
    <row r="169" spans="1:15" s="24" customFormat="1" ht="30" x14ac:dyDescent="0.25">
      <c r="A169" s="13">
        <v>1</v>
      </c>
      <c r="B169" s="45" t="s">
        <v>44</v>
      </c>
      <c r="C169" s="298">
        <v>660</v>
      </c>
      <c r="D169" s="299">
        <f t="shared" ref="D169:D176" si="181">ROUND(C169/12*$B$3,0)</f>
        <v>110</v>
      </c>
      <c r="E169" s="298">
        <v>108</v>
      </c>
      <c r="F169" s="298">
        <f>E169/D169*100</f>
        <v>98.181818181818187</v>
      </c>
      <c r="G169" s="441">
        <v>1256.376</v>
      </c>
      <c r="H169" s="441">
        <v>1256.376</v>
      </c>
      <c r="I169" s="614">
        <f>G169/12*$B$3+(H169-G169)/11*1</f>
        <v>209.39599999999999</v>
      </c>
      <c r="J169" s="441">
        <f t="shared" si="180"/>
        <v>210.69626</v>
      </c>
      <c r="K169" s="441">
        <f t="shared" si="143"/>
        <v>1.3002600000000086</v>
      </c>
      <c r="L169" s="441">
        <v>0</v>
      </c>
      <c r="M169" s="441">
        <v>210.69626</v>
      </c>
      <c r="N169" s="441">
        <f t="shared" si="179"/>
        <v>100.62095742039008</v>
      </c>
      <c r="O169" s="600"/>
    </row>
    <row r="170" spans="1:15" s="24" customFormat="1" ht="30" x14ac:dyDescent="0.25">
      <c r="A170" s="13">
        <v>1</v>
      </c>
      <c r="B170" s="45" t="s">
        <v>68</v>
      </c>
      <c r="C170" s="298">
        <v>20</v>
      </c>
      <c r="D170" s="299">
        <f t="shared" si="181"/>
        <v>3</v>
      </c>
      <c r="E170" s="298"/>
      <c r="F170" s="298">
        <f>E170/D170*100</f>
        <v>0</v>
      </c>
      <c r="G170" s="441">
        <v>154.1934</v>
      </c>
      <c r="H170" s="441">
        <v>154.1934</v>
      </c>
      <c r="I170" s="614">
        <f>G170/12*$B$3+(H170-G170)/11*1</f>
        <v>25.698899999999998</v>
      </c>
      <c r="J170" s="441">
        <f t="shared" si="180"/>
        <v>0</v>
      </c>
      <c r="K170" s="441">
        <f t="shared" si="143"/>
        <v>-25.698899999999998</v>
      </c>
      <c r="L170" s="441"/>
      <c r="M170" s="441"/>
      <c r="N170" s="441">
        <f t="shared" si="179"/>
        <v>0</v>
      </c>
      <c r="O170" s="600"/>
    </row>
    <row r="171" spans="1:15" s="24" customFormat="1" ht="30" x14ac:dyDescent="0.25">
      <c r="A171" s="13">
        <v>1</v>
      </c>
      <c r="B171" s="45" t="s">
        <v>69</v>
      </c>
      <c r="C171" s="298">
        <v>130</v>
      </c>
      <c r="D171" s="299">
        <f t="shared" si="181"/>
        <v>22</v>
      </c>
      <c r="E171" s="298"/>
      <c r="F171" s="298">
        <f>E171/D171*100</f>
        <v>0</v>
      </c>
      <c r="G171" s="441">
        <v>1002.2570999999999</v>
      </c>
      <c r="H171" s="441">
        <v>1002.2570999999999</v>
      </c>
      <c r="I171" s="614">
        <f>G171/12*$B$3+(H171-G171)/11*1</f>
        <v>167.04284999999999</v>
      </c>
      <c r="J171" s="441">
        <f t="shared" si="180"/>
        <v>0</v>
      </c>
      <c r="K171" s="441">
        <f t="shared" si="143"/>
        <v>-167.04284999999999</v>
      </c>
      <c r="L171" s="441"/>
      <c r="M171" s="441"/>
      <c r="N171" s="441">
        <f>J171/I171*100</f>
        <v>0</v>
      </c>
      <c r="O171" s="600"/>
    </row>
    <row r="172" spans="1:15" s="24" customFormat="1" ht="30" x14ac:dyDescent="0.25">
      <c r="A172" s="13">
        <v>1</v>
      </c>
      <c r="B172" s="46" t="s">
        <v>66</v>
      </c>
      <c r="C172" s="298">
        <f>C173+C175+C176</f>
        <v>5000</v>
      </c>
      <c r="D172" s="298">
        <f t="shared" ref="D172:E172" si="182">D173+D175+D176</f>
        <v>833</v>
      </c>
      <c r="E172" s="298">
        <f t="shared" si="182"/>
        <v>131</v>
      </c>
      <c r="F172" s="298">
        <f t="shared" ref="F172:F176" si="183">E172/D172*100</f>
        <v>15.726290516206481</v>
      </c>
      <c r="G172" s="442">
        <f t="shared" ref="G172:H172" si="184">G173+G175+G176</f>
        <v>13578.785</v>
      </c>
      <c r="H172" s="442">
        <f t="shared" si="184"/>
        <v>13578.785</v>
      </c>
      <c r="I172" s="615">
        <f t="shared" ref="I172" si="185">I173+I175+I176</f>
        <v>2263.1308333333332</v>
      </c>
      <c r="J172" s="442">
        <f t="shared" ref="J172" si="186">J173+J175+J176</f>
        <v>182.55785</v>
      </c>
      <c r="K172" s="442">
        <f t="shared" ref="K172" si="187">K173+K175+K176</f>
        <v>-2080.5729833333335</v>
      </c>
      <c r="L172" s="442">
        <f t="shared" ref="L172" si="188">L173+L175+L176</f>
        <v>0</v>
      </c>
      <c r="M172" s="442">
        <f t="shared" ref="M172" si="189">M173+M175+M176</f>
        <v>182.55785</v>
      </c>
      <c r="N172" s="441">
        <f t="shared" si="179"/>
        <v>8.0666061065110028</v>
      </c>
      <c r="O172" s="600"/>
    </row>
    <row r="173" spans="1:15" s="24" customFormat="1" ht="30" x14ac:dyDescent="0.25">
      <c r="A173" s="13">
        <v>1</v>
      </c>
      <c r="B173" s="45" t="s">
        <v>62</v>
      </c>
      <c r="C173" s="298">
        <v>1000</v>
      </c>
      <c r="D173" s="604">
        <f>ROUND(C173/12*$B$3,0)</f>
        <v>167</v>
      </c>
      <c r="E173" s="298">
        <v>74</v>
      </c>
      <c r="F173" s="298">
        <f t="shared" si="183"/>
        <v>44.311377245508979</v>
      </c>
      <c r="G173" s="441">
        <v>1414</v>
      </c>
      <c r="H173" s="441">
        <v>1414</v>
      </c>
      <c r="I173" s="614">
        <f>G173/12*$B$3+(H173-G173)/11*1</f>
        <v>235.66666666666666</v>
      </c>
      <c r="J173" s="441">
        <f t="shared" si="180"/>
        <v>108.00880000000001</v>
      </c>
      <c r="K173" s="441">
        <f t="shared" si="143"/>
        <v>-127.65786666666665</v>
      </c>
      <c r="L173" s="441">
        <v>0</v>
      </c>
      <c r="M173" s="441">
        <v>108.00880000000001</v>
      </c>
      <c r="N173" s="441">
        <f t="shared" si="179"/>
        <v>45.83117397454032</v>
      </c>
      <c r="O173" s="600"/>
    </row>
    <row r="174" spans="1:15" s="24" customFormat="1" ht="30.75" customHeight="1" x14ac:dyDescent="0.25">
      <c r="A174" s="13"/>
      <c r="B174" s="621" t="s">
        <v>90</v>
      </c>
      <c r="C174" s="298"/>
      <c r="D174" s="604"/>
      <c r="E174" s="298"/>
      <c r="F174" s="298"/>
      <c r="G174" s="441"/>
      <c r="H174" s="441"/>
      <c r="I174" s="614">
        <f>G174/12*$B$3</f>
        <v>0</v>
      </c>
      <c r="J174" s="441"/>
      <c r="K174" s="441"/>
      <c r="L174" s="441"/>
      <c r="M174" s="441"/>
      <c r="N174" s="441"/>
      <c r="O174" s="600"/>
    </row>
    <row r="175" spans="1:15" s="24" customFormat="1" ht="60" x14ac:dyDescent="0.25">
      <c r="A175" s="13">
        <v>1</v>
      </c>
      <c r="B175" s="45" t="s">
        <v>73</v>
      </c>
      <c r="C175" s="298">
        <v>3500</v>
      </c>
      <c r="D175" s="299">
        <f t="shared" si="181"/>
        <v>583</v>
      </c>
      <c r="E175" s="298">
        <v>6</v>
      </c>
      <c r="F175" s="298">
        <f t="shared" si="183"/>
        <v>1.0291595197255576</v>
      </c>
      <c r="G175" s="441">
        <v>11392.395</v>
      </c>
      <c r="H175" s="441">
        <v>11392.395</v>
      </c>
      <c r="I175" s="614">
        <f>G175/12*$B$3+(H175-G175)/11*1</f>
        <v>1898.7325000000001</v>
      </c>
      <c r="J175" s="441">
        <f t="shared" si="180"/>
        <v>11.704469999999999</v>
      </c>
      <c r="K175" s="441">
        <f t="shared" si="143"/>
        <v>-1887.0280300000002</v>
      </c>
      <c r="L175" s="441">
        <v>0</v>
      </c>
      <c r="M175" s="441">
        <v>11.704469999999999</v>
      </c>
      <c r="N175" s="441">
        <f t="shared" si="179"/>
        <v>0.6164359645184353</v>
      </c>
      <c r="O175" s="600"/>
    </row>
    <row r="176" spans="1:15" s="24" customFormat="1" ht="45.75" thickBot="1" x14ac:dyDescent="0.3">
      <c r="A176" s="13">
        <v>1</v>
      </c>
      <c r="B176" s="45" t="s">
        <v>63</v>
      </c>
      <c r="C176" s="298">
        <v>500</v>
      </c>
      <c r="D176" s="299">
        <f t="shared" si="181"/>
        <v>83</v>
      </c>
      <c r="E176" s="298">
        <v>51</v>
      </c>
      <c r="F176" s="298">
        <f t="shared" si="183"/>
        <v>61.445783132530117</v>
      </c>
      <c r="G176" s="441">
        <v>772.39</v>
      </c>
      <c r="H176" s="441">
        <v>772.39</v>
      </c>
      <c r="I176" s="614">
        <f>G176/12*$B$3+(H176-G176)/11*1</f>
        <v>128.73166666666665</v>
      </c>
      <c r="J176" s="441">
        <f t="shared" si="180"/>
        <v>62.844580000000001</v>
      </c>
      <c r="K176" s="441">
        <f t="shared" si="143"/>
        <v>-65.887086666666647</v>
      </c>
      <c r="L176" s="441">
        <v>0</v>
      </c>
      <c r="M176" s="441">
        <v>62.844580000000001</v>
      </c>
      <c r="N176" s="441">
        <f t="shared" si="179"/>
        <v>48.81827574152954</v>
      </c>
      <c r="O176" s="600"/>
    </row>
    <row r="177" spans="1:251" s="8" customFormat="1" ht="15.75" thickBot="1" x14ac:dyDescent="0.3">
      <c r="A177" s="13">
        <v>1</v>
      </c>
      <c r="B177" s="73" t="s">
        <v>3</v>
      </c>
      <c r="C177" s="345"/>
      <c r="D177" s="345"/>
      <c r="E177" s="345"/>
      <c r="F177" s="345"/>
      <c r="G177" s="461">
        <f>G172+G167</f>
        <v>23537.611499999999</v>
      </c>
      <c r="H177" s="461">
        <f>H172+H167</f>
        <v>23537.611499999999</v>
      </c>
      <c r="I177" s="461">
        <f t="shared" ref="I177:M177" si="190">I172+I167</f>
        <v>3922.93525</v>
      </c>
      <c r="J177" s="461">
        <f t="shared" si="190"/>
        <v>1497.6595399999999</v>
      </c>
      <c r="K177" s="461">
        <f t="shared" si="190"/>
        <v>-2425.2757100000003</v>
      </c>
      <c r="L177" s="461">
        <f t="shared" si="190"/>
        <v>0</v>
      </c>
      <c r="M177" s="461">
        <f t="shared" si="190"/>
        <v>1497.6595399999999</v>
      </c>
      <c r="N177" s="461">
        <f t="shared" si="179"/>
        <v>38.177014010108884</v>
      </c>
      <c r="O177" s="600"/>
    </row>
    <row r="178" spans="1:251" x14ac:dyDescent="0.25">
      <c r="A178" s="13">
        <v>1</v>
      </c>
      <c r="B178" s="146" t="s">
        <v>50</v>
      </c>
      <c r="C178" s="525"/>
      <c r="D178" s="525"/>
      <c r="E178" s="525"/>
      <c r="F178" s="525"/>
      <c r="G178" s="526"/>
      <c r="H178" s="526"/>
      <c r="I178" s="526"/>
      <c r="J178" s="526"/>
      <c r="K178" s="526">
        <f t="shared" si="143"/>
        <v>0</v>
      </c>
      <c r="L178" s="526"/>
      <c r="M178" s="526"/>
      <c r="N178" s="526"/>
      <c r="O178" s="600"/>
    </row>
    <row r="179" spans="1:251" s="6" customFormat="1" ht="30" x14ac:dyDescent="0.25">
      <c r="A179" s="13">
        <v>1</v>
      </c>
      <c r="B179" s="117" t="s">
        <v>74</v>
      </c>
      <c r="C179" s="527">
        <f t="shared" ref="C179:N179" si="191">C167</f>
        <v>3010</v>
      </c>
      <c r="D179" s="527">
        <f t="shared" si="191"/>
        <v>502</v>
      </c>
      <c r="E179" s="527">
        <f t="shared" si="191"/>
        <v>424</v>
      </c>
      <c r="F179" s="527">
        <f t="shared" si="191"/>
        <v>84.462151394422307</v>
      </c>
      <c r="G179" s="528">
        <f t="shared" si="191"/>
        <v>9958.826500000001</v>
      </c>
      <c r="H179" s="528">
        <f t="shared" ref="H179" si="192">H167</f>
        <v>9958.826500000001</v>
      </c>
      <c r="I179" s="528">
        <f t="shared" si="191"/>
        <v>1659.8044166666668</v>
      </c>
      <c r="J179" s="528">
        <f t="shared" si="191"/>
        <v>1315.10169</v>
      </c>
      <c r="K179" s="528">
        <f t="shared" si="191"/>
        <v>-344.70272666666671</v>
      </c>
      <c r="L179" s="528">
        <f t="shared" si="191"/>
        <v>0</v>
      </c>
      <c r="M179" s="528">
        <f t="shared" si="191"/>
        <v>1315.10169</v>
      </c>
      <c r="N179" s="528">
        <f t="shared" si="191"/>
        <v>79.232328628277628</v>
      </c>
      <c r="O179" s="600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</row>
    <row r="180" spans="1:251" s="6" customFormat="1" ht="30" x14ac:dyDescent="0.25">
      <c r="A180" s="13">
        <v>1</v>
      </c>
      <c r="B180" s="116" t="s">
        <v>43</v>
      </c>
      <c r="C180" s="527">
        <f t="shared" ref="C180:N180" si="193">C168</f>
        <v>2200</v>
      </c>
      <c r="D180" s="527">
        <f t="shared" si="193"/>
        <v>367</v>
      </c>
      <c r="E180" s="527">
        <f t="shared" si="193"/>
        <v>316</v>
      </c>
      <c r="F180" s="527">
        <f t="shared" si="193"/>
        <v>86.103542234332423</v>
      </c>
      <c r="G180" s="528">
        <f t="shared" si="193"/>
        <v>7546</v>
      </c>
      <c r="H180" s="528">
        <f t="shared" ref="H180" si="194">H168</f>
        <v>7546</v>
      </c>
      <c r="I180" s="528">
        <f t="shared" si="193"/>
        <v>1257.6666666666667</v>
      </c>
      <c r="J180" s="528">
        <f t="shared" si="193"/>
        <v>1104.40543</v>
      </c>
      <c r="K180" s="528">
        <f t="shared" si="193"/>
        <v>-153.26123666666672</v>
      </c>
      <c r="L180" s="528">
        <f t="shared" si="193"/>
        <v>0</v>
      </c>
      <c r="M180" s="528">
        <f t="shared" si="193"/>
        <v>1104.40543</v>
      </c>
      <c r="N180" s="528">
        <f t="shared" si="193"/>
        <v>87.813842830638748</v>
      </c>
      <c r="O180" s="600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</row>
    <row r="181" spans="1:251" s="6" customFormat="1" ht="30" x14ac:dyDescent="0.25">
      <c r="A181" s="13">
        <v>1</v>
      </c>
      <c r="B181" s="116" t="s">
        <v>44</v>
      </c>
      <c r="C181" s="527">
        <f t="shared" ref="C181:N181" si="195">C169</f>
        <v>660</v>
      </c>
      <c r="D181" s="527">
        <f t="shared" si="195"/>
        <v>110</v>
      </c>
      <c r="E181" s="527">
        <f t="shared" si="195"/>
        <v>108</v>
      </c>
      <c r="F181" s="527">
        <f t="shared" si="195"/>
        <v>98.181818181818187</v>
      </c>
      <c r="G181" s="528">
        <f t="shared" si="195"/>
        <v>1256.376</v>
      </c>
      <c r="H181" s="528">
        <f t="shared" ref="H181" si="196">H169</f>
        <v>1256.376</v>
      </c>
      <c r="I181" s="528">
        <f t="shared" si="195"/>
        <v>209.39599999999999</v>
      </c>
      <c r="J181" s="528">
        <f t="shared" si="195"/>
        <v>210.69626</v>
      </c>
      <c r="K181" s="528">
        <f t="shared" si="195"/>
        <v>1.3002600000000086</v>
      </c>
      <c r="L181" s="528">
        <f t="shared" si="195"/>
        <v>0</v>
      </c>
      <c r="M181" s="528">
        <f t="shared" si="195"/>
        <v>210.69626</v>
      </c>
      <c r="N181" s="528">
        <f t="shared" si="195"/>
        <v>100.62095742039008</v>
      </c>
      <c r="O181" s="600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</row>
    <row r="182" spans="1:251" s="6" customFormat="1" ht="30" x14ac:dyDescent="0.25">
      <c r="A182" s="13">
        <v>1</v>
      </c>
      <c r="B182" s="116" t="s">
        <v>68</v>
      </c>
      <c r="C182" s="527">
        <f t="shared" ref="C182:N182" si="197">C170</f>
        <v>20</v>
      </c>
      <c r="D182" s="527">
        <f t="shared" si="197"/>
        <v>3</v>
      </c>
      <c r="E182" s="527">
        <f t="shared" si="197"/>
        <v>0</v>
      </c>
      <c r="F182" s="527">
        <f t="shared" si="197"/>
        <v>0</v>
      </c>
      <c r="G182" s="528">
        <f t="shared" si="197"/>
        <v>154.1934</v>
      </c>
      <c r="H182" s="528">
        <f t="shared" ref="H182" si="198">H170</f>
        <v>154.1934</v>
      </c>
      <c r="I182" s="528">
        <f t="shared" si="197"/>
        <v>25.698899999999998</v>
      </c>
      <c r="J182" s="528">
        <f t="shared" si="197"/>
        <v>0</v>
      </c>
      <c r="K182" s="528">
        <f t="shared" si="197"/>
        <v>-25.698899999999998</v>
      </c>
      <c r="L182" s="528">
        <f t="shared" si="197"/>
        <v>0</v>
      </c>
      <c r="M182" s="528">
        <f t="shared" si="197"/>
        <v>0</v>
      </c>
      <c r="N182" s="528">
        <f t="shared" si="197"/>
        <v>0</v>
      </c>
      <c r="O182" s="600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</row>
    <row r="183" spans="1:251" s="6" customFormat="1" ht="30" x14ac:dyDescent="0.25">
      <c r="A183" s="13">
        <v>1</v>
      </c>
      <c r="B183" s="116" t="s">
        <v>69</v>
      </c>
      <c r="C183" s="527">
        <f t="shared" ref="C183:N183" si="199">C171</f>
        <v>130</v>
      </c>
      <c r="D183" s="527">
        <f t="shared" si="199"/>
        <v>22</v>
      </c>
      <c r="E183" s="527">
        <f t="shared" si="199"/>
        <v>0</v>
      </c>
      <c r="F183" s="527">
        <f t="shared" si="199"/>
        <v>0</v>
      </c>
      <c r="G183" s="528">
        <f t="shared" si="199"/>
        <v>1002.2570999999999</v>
      </c>
      <c r="H183" s="528">
        <f t="shared" ref="H183" si="200">H171</f>
        <v>1002.2570999999999</v>
      </c>
      <c r="I183" s="528">
        <f t="shared" si="199"/>
        <v>167.04284999999999</v>
      </c>
      <c r="J183" s="528">
        <f t="shared" si="199"/>
        <v>0</v>
      </c>
      <c r="K183" s="528">
        <f t="shared" si="199"/>
        <v>-167.04284999999999</v>
      </c>
      <c r="L183" s="528">
        <f t="shared" si="199"/>
        <v>0</v>
      </c>
      <c r="M183" s="528">
        <f t="shared" si="199"/>
        <v>0</v>
      </c>
      <c r="N183" s="528">
        <f t="shared" si="199"/>
        <v>0</v>
      </c>
      <c r="O183" s="600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</row>
    <row r="184" spans="1:251" s="6" customFormat="1" ht="30" x14ac:dyDescent="0.25">
      <c r="A184" s="13">
        <v>1</v>
      </c>
      <c r="B184" s="117" t="s">
        <v>66</v>
      </c>
      <c r="C184" s="527">
        <f t="shared" ref="C184:N184" si="201">C172</f>
        <v>5000</v>
      </c>
      <c r="D184" s="527">
        <f t="shared" si="201"/>
        <v>833</v>
      </c>
      <c r="E184" s="527">
        <f t="shared" si="201"/>
        <v>131</v>
      </c>
      <c r="F184" s="527">
        <f t="shared" si="201"/>
        <v>15.726290516206481</v>
      </c>
      <c r="G184" s="528">
        <f t="shared" si="201"/>
        <v>13578.785</v>
      </c>
      <c r="H184" s="528">
        <f t="shared" ref="H184" si="202">H172</f>
        <v>13578.785</v>
      </c>
      <c r="I184" s="528">
        <f t="shared" si="201"/>
        <v>2263.1308333333332</v>
      </c>
      <c r="J184" s="528">
        <f t="shared" si="201"/>
        <v>182.55785</v>
      </c>
      <c r="K184" s="528">
        <f t="shared" si="201"/>
        <v>-2080.5729833333335</v>
      </c>
      <c r="L184" s="528">
        <f t="shared" si="201"/>
        <v>0</v>
      </c>
      <c r="M184" s="528">
        <f t="shared" si="201"/>
        <v>182.55785</v>
      </c>
      <c r="N184" s="528">
        <f t="shared" si="201"/>
        <v>8.0666061065110028</v>
      </c>
      <c r="O184" s="600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</row>
    <row r="185" spans="1:251" s="6" customFormat="1" ht="30" x14ac:dyDescent="0.25">
      <c r="A185" s="13">
        <v>1</v>
      </c>
      <c r="B185" s="116" t="s">
        <v>62</v>
      </c>
      <c r="C185" s="527">
        <f t="shared" ref="C185:N185" si="203">C173</f>
        <v>1000</v>
      </c>
      <c r="D185" s="527">
        <f t="shared" si="203"/>
        <v>167</v>
      </c>
      <c r="E185" s="527">
        <f t="shared" si="203"/>
        <v>74</v>
      </c>
      <c r="F185" s="527">
        <f t="shared" si="203"/>
        <v>44.311377245508979</v>
      </c>
      <c r="G185" s="528">
        <f t="shared" si="203"/>
        <v>1414</v>
      </c>
      <c r="H185" s="528">
        <f t="shared" ref="H185" si="204">H173</f>
        <v>1414</v>
      </c>
      <c r="I185" s="528">
        <f t="shared" si="203"/>
        <v>235.66666666666666</v>
      </c>
      <c r="J185" s="528">
        <f t="shared" si="203"/>
        <v>108.00880000000001</v>
      </c>
      <c r="K185" s="528">
        <f t="shared" si="203"/>
        <v>-127.65786666666665</v>
      </c>
      <c r="L185" s="528">
        <f t="shared" si="203"/>
        <v>0</v>
      </c>
      <c r="M185" s="528">
        <f t="shared" si="203"/>
        <v>108.00880000000001</v>
      </c>
      <c r="N185" s="528">
        <f t="shared" si="203"/>
        <v>45.83117397454032</v>
      </c>
      <c r="O185" s="600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</row>
    <row r="186" spans="1:251" s="6" customFormat="1" ht="45" x14ac:dyDescent="0.25">
      <c r="A186" s="13"/>
      <c r="B186" s="116" t="s">
        <v>90</v>
      </c>
      <c r="C186" s="527">
        <f t="shared" ref="C186:N186" si="205">C174</f>
        <v>0</v>
      </c>
      <c r="D186" s="527">
        <f t="shared" si="205"/>
        <v>0</v>
      </c>
      <c r="E186" s="527">
        <f t="shared" si="205"/>
        <v>0</v>
      </c>
      <c r="F186" s="527">
        <f t="shared" si="205"/>
        <v>0</v>
      </c>
      <c r="G186" s="527">
        <f t="shared" si="205"/>
        <v>0</v>
      </c>
      <c r="H186" s="527">
        <f t="shared" ref="H186" si="206">H174</f>
        <v>0</v>
      </c>
      <c r="I186" s="527">
        <f t="shared" si="205"/>
        <v>0</v>
      </c>
      <c r="J186" s="527">
        <f t="shared" si="205"/>
        <v>0</v>
      </c>
      <c r="K186" s="527">
        <f t="shared" si="205"/>
        <v>0</v>
      </c>
      <c r="L186" s="527">
        <f t="shared" si="205"/>
        <v>0</v>
      </c>
      <c r="M186" s="527">
        <f t="shared" si="205"/>
        <v>0</v>
      </c>
      <c r="N186" s="527">
        <f t="shared" si="205"/>
        <v>0</v>
      </c>
      <c r="O186" s="600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</row>
    <row r="187" spans="1:251" s="6" customFormat="1" ht="60" x14ac:dyDescent="0.25">
      <c r="A187" s="13">
        <v>1</v>
      </c>
      <c r="B187" s="116" t="s">
        <v>45</v>
      </c>
      <c r="C187" s="527">
        <f t="shared" ref="C187:N187" si="207">C175</f>
        <v>3500</v>
      </c>
      <c r="D187" s="527">
        <f t="shared" si="207"/>
        <v>583</v>
      </c>
      <c r="E187" s="527">
        <f t="shared" si="207"/>
        <v>6</v>
      </c>
      <c r="F187" s="527">
        <f t="shared" si="207"/>
        <v>1.0291595197255576</v>
      </c>
      <c r="G187" s="528">
        <f t="shared" si="207"/>
        <v>11392.395</v>
      </c>
      <c r="H187" s="528">
        <f t="shared" ref="H187" si="208">H175</f>
        <v>11392.395</v>
      </c>
      <c r="I187" s="528">
        <f t="shared" si="207"/>
        <v>1898.7325000000001</v>
      </c>
      <c r="J187" s="528">
        <f t="shared" si="207"/>
        <v>11.704469999999999</v>
      </c>
      <c r="K187" s="528">
        <f t="shared" si="207"/>
        <v>-1887.0280300000002</v>
      </c>
      <c r="L187" s="528">
        <f t="shared" si="207"/>
        <v>0</v>
      </c>
      <c r="M187" s="528">
        <f t="shared" si="207"/>
        <v>11.704469999999999</v>
      </c>
      <c r="N187" s="528">
        <f t="shared" si="207"/>
        <v>0.6164359645184353</v>
      </c>
      <c r="O187" s="600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</row>
    <row r="188" spans="1:251" s="6" customFormat="1" ht="45" x14ac:dyDescent="0.25">
      <c r="A188" s="13">
        <v>1</v>
      </c>
      <c r="B188" s="116" t="s">
        <v>63</v>
      </c>
      <c r="C188" s="527">
        <f t="shared" ref="C188:N188" si="209">C176</f>
        <v>500</v>
      </c>
      <c r="D188" s="527">
        <f t="shared" si="209"/>
        <v>83</v>
      </c>
      <c r="E188" s="527">
        <f t="shared" si="209"/>
        <v>51</v>
      </c>
      <c r="F188" s="527">
        <f t="shared" si="209"/>
        <v>61.445783132530117</v>
      </c>
      <c r="G188" s="528">
        <f t="shared" si="209"/>
        <v>772.39</v>
      </c>
      <c r="H188" s="528">
        <f t="shared" ref="H188" si="210">H176</f>
        <v>772.39</v>
      </c>
      <c r="I188" s="528">
        <f t="shared" si="209"/>
        <v>128.73166666666665</v>
      </c>
      <c r="J188" s="528">
        <f t="shared" si="209"/>
        <v>62.844580000000001</v>
      </c>
      <c r="K188" s="528">
        <f t="shared" si="209"/>
        <v>-65.887086666666647</v>
      </c>
      <c r="L188" s="528">
        <f t="shared" si="209"/>
        <v>0</v>
      </c>
      <c r="M188" s="528">
        <f t="shared" si="209"/>
        <v>62.844580000000001</v>
      </c>
      <c r="N188" s="528">
        <f t="shared" si="209"/>
        <v>48.81827574152954</v>
      </c>
      <c r="O188" s="600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</row>
    <row r="189" spans="1:251" ht="15.75" thickBot="1" x14ac:dyDescent="0.3">
      <c r="A189" s="13">
        <v>1</v>
      </c>
      <c r="B189" s="203" t="s">
        <v>61</v>
      </c>
      <c r="C189" s="529">
        <f t="shared" ref="C189:N189" si="211">C177</f>
        <v>0</v>
      </c>
      <c r="D189" s="529">
        <f t="shared" si="211"/>
        <v>0</v>
      </c>
      <c r="E189" s="529">
        <f t="shared" si="211"/>
        <v>0</v>
      </c>
      <c r="F189" s="529">
        <f t="shared" si="211"/>
        <v>0</v>
      </c>
      <c r="G189" s="530">
        <f t="shared" si="211"/>
        <v>23537.611499999999</v>
      </c>
      <c r="H189" s="530">
        <f t="shared" ref="H189" si="212">H177</f>
        <v>23537.611499999999</v>
      </c>
      <c r="I189" s="530">
        <f t="shared" si="211"/>
        <v>3922.93525</v>
      </c>
      <c r="J189" s="530">
        <f t="shared" si="211"/>
        <v>1497.6595399999999</v>
      </c>
      <c r="K189" s="530">
        <f t="shared" si="211"/>
        <v>-2425.2757100000003</v>
      </c>
      <c r="L189" s="530">
        <f t="shared" si="211"/>
        <v>0</v>
      </c>
      <c r="M189" s="530">
        <f t="shared" si="211"/>
        <v>1497.6595399999999</v>
      </c>
      <c r="N189" s="530">
        <f t="shared" si="211"/>
        <v>38.177014010108884</v>
      </c>
      <c r="O189" s="600"/>
    </row>
    <row r="190" spans="1:251" ht="15.75" thickBot="1" x14ac:dyDescent="0.3">
      <c r="A190" s="13">
        <v>1</v>
      </c>
      <c r="B190" s="56" t="s">
        <v>7</v>
      </c>
      <c r="C190" s="531"/>
      <c r="D190" s="531"/>
      <c r="E190" s="532"/>
      <c r="F190" s="531"/>
      <c r="G190" s="533"/>
      <c r="H190" s="533"/>
      <c r="I190" s="533"/>
      <c r="J190" s="534"/>
      <c r="K190" s="534">
        <f t="shared" si="143"/>
        <v>0</v>
      </c>
      <c r="L190" s="534"/>
      <c r="M190" s="534"/>
      <c r="N190" s="533"/>
      <c r="O190" s="600"/>
    </row>
    <row r="191" spans="1:251" ht="29.25" x14ac:dyDescent="0.25">
      <c r="A191" s="13">
        <v>1</v>
      </c>
      <c r="B191" s="80" t="s">
        <v>125</v>
      </c>
      <c r="C191" s="489"/>
      <c r="D191" s="489"/>
      <c r="E191" s="402"/>
      <c r="F191" s="489"/>
      <c r="G191" s="490"/>
      <c r="H191" s="490"/>
      <c r="I191" s="490"/>
      <c r="J191" s="441"/>
      <c r="K191" s="441">
        <f t="shared" si="143"/>
        <v>0</v>
      </c>
      <c r="L191" s="441"/>
      <c r="M191" s="441"/>
      <c r="N191" s="490"/>
      <c r="O191" s="600"/>
    </row>
    <row r="192" spans="1:251" s="24" customFormat="1" ht="30" x14ac:dyDescent="0.25">
      <c r="A192" s="13">
        <v>1</v>
      </c>
      <c r="B192" s="46" t="s">
        <v>74</v>
      </c>
      <c r="C192" s="298">
        <f>SUM(C193:C196)</f>
        <v>6770</v>
      </c>
      <c r="D192" s="298">
        <f>SUM(D193:D196)</f>
        <v>1128</v>
      </c>
      <c r="E192" s="298">
        <f>SUM(E193:E196)</f>
        <v>814</v>
      </c>
      <c r="F192" s="298">
        <f>E192/D192*100</f>
        <v>72.163120567375884</v>
      </c>
      <c r="G192" s="441">
        <f>SUM(G193:G196)</f>
        <v>22087.010900000001</v>
      </c>
      <c r="H192" s="441">
        <f>SUM(H193:H196)</f>
        <v>22087.010900000001</v>
      </c>
      <c r="I192" s="613">
        <f t="shared" ref="I192:M192" si="213">SUM(I193:I196)</f>
        <v>3681.1684833333334</v>
      </c>
      <c r="J192" s="441">
        <f t="shared" si="213"/>
        <v>2717.6264000000001</v>
      </c>
      <c r="K192" s="441">
        <f t="shared" si="213"/>
        <v>-963.54208333333327</v>
      </c>
      <c r="L192" s="441">
        <f t="shared" si="213"/>
        <v>-32.790170000000003</v>
      </c>
      <c r="M192" s="441">
        <f t="shared" si="213"/>
        <v>2684.8362299999999</v>
      </c>
      <c r="N192" s="441">
        <f>J192/I192*100</f>
        <v>73.825102336504926</v>
      </c>
      <c r="O192" s="600"/>
    </row>
    <row r="193" spans="1:15" s="24" customFormat="1" ht="30" x14ac:dyDescent="0.25">
      <c r="A193" s="13">
        <v>1</v>
      </c>
      <c r="B193" s="45" t="s">
        <v>43</v>
      </c>
      <c r="C193" s="298">
        <v>5000</v>
      </c>
      <c r="D193" s="604">
        <f>ROUND(C193/12*$B$3,0)</f>
        <v>833</v>
      </c>
      <c r="E193" s="298">
        <v>640</v>
      </c>
      <c r="F193" s="298">
        <f>E193/D193*100</f>
        <v>76.830732292917176</v>
      </c>
      <c r="G193" s="490">
        <v>17150</v>
      </c>
      <c r="H193" s="490">
        <v>17150</v>
      </c>
      <c r="I193" s="614">
        <f>G193/12*$B$3+(H193-G193)/11*1</f>
        <v>2858.3333333333335</v>
      </c>
      <c r="J193" s="441">
        <f t="shared" ref="J193:J196" si="214">M193-L193</f>
        <v>1988.9919200000004</v>
      </c>
      <c r="K193" s="441">
        <f t="shared" si="143"/>
        <v>-869.34141333333309</v>
      </c>
      <c r="L193" s="441">
        <v>-32.574730000000002</v>
      </c>
      <c r="M193" s="441">
        <v>1956.4171900000003</v>
      </c>
      <c r="N193" s="441">
        <f t="shared" ref="N193:N202" si="215">J193/I193*100</f>
        <v>69.585723148688061</v>
      </c>
      <c r="O193" s="600"/>
    </row>
    <row r="194" spans="1:15" s="24" customFormat="1" ht="30" x14ac:dyDescent="0.25">
      <c r="A194" s="13">
        <v>1</v>
      </c>
      <c r="B194" s="45" t="s">
        <v>44</v>
      </c>
      <c r="C194" s="298">
        <v>1500</v>
      </c>
      <c r="D194" s="299">
        <f t="shared" ref="D194:D201" si="216">ROUND(C194/12*$B$3,0)</f>
        <v>250</v>
      </c>
      <c r="E194" s="298">
        <v>105</v>
      </c>
      <c r="F194" s="298">
        <f>E194/D194*100</f>
        <v>42</v>
      </c>
      <c r="G194" s="441">
        <v>2855.4</v>
      </c>
      <c r="H194" s="441">
        <v>2855.4</v>
      </c>
      <c r="I194" s="614">
        <f>G194/12*$B$3+(H194-G194)/11*1</f>
        <v>475.90000000000003</v>
      </c>
      <c r="J194" s="441">
        <f t="shared" si="214"/>
        <v>196.66724999999997</v>
      </c>
      <c r="K194" s="441">
        <f t="shared" si="143"/>
        <v>-279.23275000000007</v>
      </c>
      <c r="L194" s="441">
        <v>-0.21543999999999999</v>
      </c>
      <c r="M194" s="441">
        <v>196.45180999999997</v>
      </c>
      <c r="N194" s="441">
        <f t="shared" si="215"/>
        <v>41.325330951880638</v>
      </c>
      <c r="O194" s="600"/>
    </row>
    <row r="195" spans="1:15" s="24" customFormat="1" ht="30" x14ac:dyDescent="0.25">
      <c r="A195" s="13">
        <v>1</v>
      </c>
      <c r="B195" s="45" t="s">
        <v>68</v>
      </c>
      <c r="C195" s="298">
        <v>42</v>
      </c>
      <c r="D195" s="299">
        <f t="shared" si="216"/>
        <v>7</v>
      </c>
      <c r="E195" s="298"/>
      <c r="F195" s="298">
        <f>E195/D195*100</f>
        <v>0</v>
      </c>
      <c r="G195" s="441">
        <v>323.80614000000003</v>
      </c>
      <c r="H195" s="441">
        <v>323.80614000000003</v>
      </c>
      <c r="I195" s="614">
        <f>G195/12*$B$3+(H195-G195)/11*1</f>
        <v>53.967690000000005</v>
      </c>
      <c r="J195" s="441">
        <f t="shared" si="214"/>
        <v>0</v>
      </c>
      <c r="K195" s="441">
        <f t="shared" si="143"/>
        <v>-53.967690000000005</v>
      </c>
      <c r="L195" s="441"/>
      <c r="M195" s="441"/>
      <c r="N195" s="441">
        <f t="shared" si="215"/>
        <v>0</v>
      </c>
      <c r="O195" s="600"/>
    </row>
    <row r="196" spans="1:15" s="24" customFormat="1" ht="30" x14ac:dyDescent="0.25">
      <c r="A196" s="13">
        <v>1</v>
      </c>
      <c r="B196" s="45" t="s">
        <v>69</v>
      </c>
      <c r="C196" s="298">
        <v>228</v>
      </c>
      <c r="D196" s="299">
        <f t="shared" si="216"/>
        <v>38</v>
      </c>
      <c r="E196" s="298">
        <v>69</v>
      </c>
      <c r="F196" s="298">
        <f t="shared" ref="F196:F201" si="217">E196/D196*100</f>
        <v>181.57894736842107</v>
      </c>
      <c r="G196" s="441">
        <v>1757.80476</v>
      </c>
      <c r="H196" s="441">
        <v>1757.80476</v>
      </c>
      <c r="I196" s="614">
        <f>G196/12*$B$3+(H196-G196)/11*1</f>
        <v>292.96746000000002</v>
      </c>
      <c r="J196" s="441">
        <f t="shared" si="214"/>
        <v>531.96722999999997</v>
      </c>
      <c r="K196" s="441">
        <f t="shared" si="143"/>
        <v>238.99976999999996</v>
      </c>
      <c r="L196" s="441">
        <v>0</v>
      </c>
      <c r="M196" s="441">
        <v>531.96722999999997</v>
      </c>
      <c r="N196" s="441">
        <f t="shared" si="215"/>
        <v>181.57894736842104</v>
      </c>
      <c r="O196" s="600"/>
    </row>
    <row r="197" spans="1:15" s="24" customFormat="1" ht="30" x14ac:dyDescent="0.25">
      <c r="A197" s="13">
        <v>1</v>
      </c>
      <c r="B197" s="46" t="s">
        <v>66</v>
      </c>
      <c r="C197" s="298">
        <f>C198+C200+C201</f>
        <v>7515</v>
      </c>
      <c r="D197" s="298">
        <f t="shared" ref="D197:E197" si="218">D198+D200+D201</f>
        <v>1253</v>
      </c>
      <c r="E197" s="298">
        <f t="shared" si="218"/>
        <v>740</v>
      </c>
      <c r="F197" s="298">
        <f t="shared" si="217"/>
        <v>59.058260175578617</v>
      </c>
      <c r="G197" s="442">
        <f t="shared" ref="G197:M197" si="219">G198+G200+G201</f>
        <v>19911.489699999998</v>
      </c>
      <c r="H197" s="442">
        <f t="shared" ref="H197" si="220">H198+H200+H201</f>
        <v>19911.489699999998</v>
      </c>
      <c r="I197" s="615">
        <f t="shared" si="219"/>
        <v>3318.5816166666668</v>
      </c>
      <c r="J197" s="442">
        <f t="shared" si="219"/>
        <v>1519.5011299999996</v>
      </c>
      <c r="K197" s="442">
        <f t="shared" si="219"/>
        <v>-1799.0804866666667</v>
      </c>
      <c r="L197" s="442">
        <f t="shared" si="219"/>
        <v>0</v>
      </c>
      <c r="M197" s="442">
        <f t="shared" si="219"/>
        <v>1519.5011299999996</v>
      </c>
      <c r="N197" s="441">
        <f t="shared" si="215"/>
        <v>45.787667911155829</v>
      </c>
      <c r="O197" s="600"/>
    </row>
    <row r="198" spans="1:15" s="24" customFormat="1" ht="30" x14ac:dyDescent="0.25">
      <c r="A198" s="13">
        <v>1</v>
      </c>
      <c r="B198" s="45" t="s">
        <v>62</v>
      </c>
      <c r="C198" s="298">
        <v>1900</v>
      </c>
      <c r="D198" s="604">
        <f>ROUND(C198/12*$B$3,0)</f>
        <v>317</v>
      </c>
      <c r="E198" s="298">
        <v>490</v>
      </c>
      <c r="F198" s="298">
        <f t="shared" si="217"/>
        <v>154.57413249211356</v>
      </c>
      <c r="G198" s="441">
        <v>2686.6</v>
      </c>
      <c r="H198" s="441">
        <v>2686.6</v>
      </c>
      <c r="I198" s="614">
        <f>G198/12*$B$3+(H198-G198)/11*1</f>
        <v>447.76666666666665</v>
      </c>
      <c r="J198" s="441">
        <f t="shared" ref="J198:J201" si="221">M198-L198</f>
        <v>721.75</v>
      </c>
      <c r="K198" s="441">
        <f t="shared" si="143"/>
        <v>273.98333333333335</v>
      </c>
      <c r="L198" s="441">
        <v>0</v>
      </c>
      <c r="M198" s="441">
        <v>721.75</v>
      </c>
      <c r="N198" s="441">
        <f t="shared" si="215"/>
        <v>161.18886324722698</v>
      </c>
      <c r="O198" s="600"/>
    </row>
    <row r="199" spans="1:15" s="24" customFormat="1" ht="34.5" customHeight="1" x14ac:dyDescent="0.25">
      <c r="A199" s="13"/>
      <c r="B199" s="621" t="s">
        <v>90</v>
      </c>
      <c r="C199" s="298"/>
      <c r="D199" s="604"/>
      <c r="E199" s="298">
        <v>212</v>
      </c>
      <c r="F199" s="298"/>
      <c r="G199" s="441"/>
      <c r="H199" s="441"/>
      <c r="I199" s="614">
        <f>G199/12*$B$3</f>
        <v>0</v>
      </c>
      <c r="J199" s="441"/>
      <c r="K199" s="441"/>
      <c r="L199" s="441"/>
      <c r="M199" s="441">
        <v>318.15954999999991</v>
      </c>
      <c r="N199" s="441"/>
      <c r="O199" s="600"/>
    </row>
    <row r="200" spans="1:15" s="24" customFormat="1" ht="60" x14ac:dyDescent="0.25">
      <c r="A200" s="13">
        <v>1</v>
      </c>
      <c r="B200" s="45" t="s">
        <v>73</v>
      </c>
      <c r="C200" s="298">
        <v>5000</v>
      </c>
      <c r="D200" s="299">
        <f t="shared" si="216"/>
        <v>833</v>
      </c>
      <c r="E200" s="298">
        <v>175</v>
      </c>
      <c r="F200" s="298">
        <f t="shared" si="217"/>
        <v>21.008403361344538</v>
      </c>
      <c r="G200" s="441">
        <v>16274.849999999999</v>
      </c>
      <c r="H200" s="441">
        <v>16274.849999999999</v>
      </c>
      <c r="I200" s="614">
        <f>G200/12*$B$3+(H200-G200)/11*1</f>
        <v>2712.4749999999999</v>
      </c>
      <c r="J200" s="441">
        <f t="shared" si="221"/>
        <v>685.85518999999988</v>
      </c>
      <c r="K200" s="441">
        <f t="shared" si="143"/>
        <v>-2026.6198100000001</v>
      </c>
      <c r="L200" s="441">
        <v>0</v>
      </c>
      <c r="M200" s="441">
        <v>685.85518999999988</v>
      </c>
      <c r="N200" s="441">
        <f t="shared" si="215"/>
        <v>25.285217006608352</v>
      </c>
      <c r="O200" s="600"/>
    </row>
    <row r="201" spans="1:15" s="24" customFormat="1" ht="45" x14ac:dyDescent="0.25">
      <c r="A201" s="13">
        <v>1</v>
      </c>
      <c r="B201" s="45" t="s">
        <v>63</v>
      </c>
      <c r="C201" s="298">
        <v>615</v>
      </c>
      <c r="D201" s="299">
        <f t="shared" si="216"/>
        <v>103</v>
      </c>
      <c r="E201" s="298">
        <v>75</v>
      </c>
      <c r="F201" s="298">
        <f t="shared" si="217"/>
        <v>72.815533980582529</v>
      </c>
      <c r="G201" s="441">
        <v>950.03969999999993</v>
      </c>
      <c r="H201" s="441">
        <v>950.03969999999993</v>
      </c>
      <c r="I201" s="614">
        <f>G201/12*$B$3+(H201-G201)/11*1</f>
        <v>158.33994999999999</v>
      </c>
      <c r="J201" s="441">
        <f t="shared" si="221"/>
        <v>111.89594</v>
      </c>
      <c r="K201" s="441">
        <f t="shared" si="143"/>
        <v>-46.444009999999992</v>
      </c>
      <c r="L201" s="441">
        <v>0</v>
      </c>
      <c r="M201" s="441">
        <v>111.89594</v>
      </c>
      <c r="N201" s="441">
        <f t="shared" si="215"/>
        <v>70.668166814502598</v>
      </c>
      <c r="O201" s="600"/>
    </row>
    <row r="202" spans="1:15" s="24" customFormat="1" ht="15.75" thickBot="1" x14ac:dyDescent="0.3">
      <c r="A202" s="13">
        <v>1</v>
      </c>
      <c r="B202" s="7" t="s">
        <v>3</v>
      </c>
      <c r="C202" s="432"/>
      <c r="D202" s="432"/>
      <c r="E202" s="432"/>
      <c r="F202" s="432"/>
      <c r="G202" s="507">
        <f>G197+G192</f>
        <v>41998.500599999999</v>
      </c>
      <c r="H202" s="507">
        <f>H197+H192</f>
        <v>41998.500599999999</v>
      </c>
      <c r="I202" s="507">
        <f t="shared" ref="I202:M202" si="222">I197+I192</f>
        <v>6999.7501000000002</v>
      </c>
      <c r="J202" s="507">
        <f t="shared" si="222"/>
        <v>4237.1275299999998</v>
      </c>
      <c r="K202" s="507">
        <f t="shared" si="222"/>
        <v>-2762.62257</v>
      </c>
      <c r="L202" s="507">
        <f t="shared" si="222"/>
        <v>-32.790170000000003</v>
      </c>
      <c r="M202" s="507">
        <f t="shared" si="222"/>
        <v>4204.3373599999995</v>
      </c>
      <c r="N202" s="507">
        <f t="shared" si="215"/>
        <v>60.53255429790272</v>
      </c>
      <c r="O202" s="600"/>
    </row>
    <row r="203" spans="1:15" ht="29.25" x14ac:dyDescent="0.25">
      <c r="A203" s="13">
        <v>1</v>
      </c>
      <c r="B203" s="148" t="s">
        <v>51</v>
      </c>
      <c r="C203" s="535"/>
      <c r="D203" s="535"/>
      <c r="E203" s="535"/>
      <c r="F203" s="535"/>
      <c r="G203" s="536"/>
      <c r="H203" s="536"/>
      <c r="I203" s="536"/>
      <c r="J203" s="536"/>
      <c r="K203" s="536">
        <f t="shared" si="143"/>
        <v>0</v>
      </c>
      <c r="L203" s="536"/>
      <c r="M203" s="536"/>
      <c r="N203" s="536"/>
      <c r="O203" s="600"/>
    </row>
    <row r="204" spans="1:15" ht="30" x14ac:dyDescent="0.25">
      <c r="A204" s="13">
        <v>1</v>
      </c>
      <c r="B204" s="147" t="s">
        <v>74</v>
      </c>
      <c r="C204" s="537">
        <f t="shared" ref="C204:N204" si="223">C192</f>
        <v>6770</v>
      </c>
      <c r="D204" s="537">
        <f t="shared" si="223"/>
        <v>1128</v>
      </c>
      <c r="E204" s="537">
        <f t="shared" si="223"/>
        <v>814</v>
      </c>
      <c r="F204" s="537">
        <f t="shared" si="223"/>
        <v>72.163120567375884</v>
      </c>
      <c r="G204" s="538">
        <f t="shared" si="223"/>
        <v>22087.010900000001</v>
      </c>
      <c r="H204" s="538">
        <f t="shared" ref="H204" si="224">H192</f>
        <v>22087.010900000001</v>
      </c>
      <c r="I204" s="538">
        <f t="shared" si="223"/>
        <v>3681.1684833333334</v>
      </c>
      <c r="J204" s="538">
        <f t="shared" si="223"/>
        <v>2717.6264000000001</v>
      </c>
      <c r="K204" s="538">
        <f t="shared" si="223"/>
        <v>-963.54208333333327</v>
      </c>
      <c r="L204" s="538">
        <f t="shared" si="223"/>
        <v>-32.790170000000003</v>
      </c>
      <c r="M204" s="538">
        <f t="shared" si="223"/>
        <v>2684.8362299999999</v>
      </c>
      <c r="N204" s="538">
        <f t="shared" si="223"/>
        <v>73.825102336504926</v>
      </c>
      <c r="O204" s="600"/>
    </row>
    <row r="205" spans="1:15" ht="30" x14ac:dyDescent="0.25">
      <c r="A205" s="13">
        <v>1</v>
      </c>
      <c r="B205" s="83" t="s">
        <v>43</v>
      </c>
      <c r="C205" s="537">
        <f t="shared" ref="C205:N205" si="225">C193</f>
        <v>5000</v>
      </c>
      <c r="D205" s="537">
        <f t="shared" si="225"/>
        <v>833</v>
      </c>
      <c r="E205" s="537">
        <f t="shared" si="225"/>
        <v>640</v>
      </c>
      <c r="F205" s="537">
        <f t="shared" si="225"/>
        <v>76.830732292917176</v>
      </c>
      <c r="G205" s="538">
        <f t="shared" si="225"/>
        <v>17150</v>
      </c>
      <c r="H205" s="538">
        <f t="shared" ref="H205" si="226">H193</f>
        <v>17150</v>
      </c>
      <c r="I205" s="538">
        <f t="shared" si="225"/>
        <v>2858.3333333333335</v>
      </c>
      <c r="J205" s="538">
        <f t="shared" si="225"/>
        <v>1988.9919200000004</v>
      </c>
      <c r="K205" s="538">
        <f t="shared" si="225"/>
        <v>-869.34141333333309</v>
      </c>
      <c r="L205" s="538">
        <f t="shared" si="225"/>
        <v>-32.574730000000002</v>
      </c>
      <c r="M205" s="538">
        <f t="shared" si="225"/>
        <v>1956.4171900000003</v>
      </c>
      <c r="N205" s="538">
        <f t="shared" si="225"/>
        <v>69.585723148688061</v>
      </c>
      <c r="O205" s="600"/>
    </row>
    <row r="206" spans="1:15" ht="30" x14ac:dyDescent="0.25">
      <c r="A206" s="13">
        <v>1</v>
      </c>
      <c r="B206" s="83" t="s">
        <v>44</v>
      </c>
      <c r="C206" s="537">
        <f t="shared" ref="C206:N206" si="227">C194</f>
        <v>1500</v>
      </c>
      <c r="D206" s="537">
        <f t="shared" si="227"/>
        <v>250</v>
      </c>
      <c r="E206" s="537">
        <f t="shared" si="227"/>
        <v>105</v>
      </c>
      <c r="F206" s="537">
        <f t="shared" si="227"/>
        <v>42</v>
      </c>
      <c r="G206" s="538">
        <f t="shared" si="227"/>
        <v>2855.4</v>
      </c>
      <c r="H206" s="538">
        <f t="shared" ref="H206" si="228">H194</f>
        <v>2855.4</v>
      </c>
      <c r="I206" s="538">
        <f t="shared" si="227"/>
        <v>475.90000000000003</v>
      </c>
      <c r="J206" s="538">
        <f t="shared" si="227"/>
        <v>196.66724999999997</v>
      </c>
      <c r="K206" s="538">
        <f t="shared" si="227"/>
        <v>-279.23275000000007</v>
      </c>
      <c r="L206" s="538">
        <f t="shared" si="227"/>
        <v>-0.21543999999999999</v>
      </c>
      <c r="M206" s="538">
        <f t="shared" si="227"/>
        <v>196.45180999999997</v>
      </c>
      <c r="N206" s="538">
        <f t="shared" si="227"/>
        <v>41.325330951880638</v>
      </c>
      <c r="O206" s="600"/>
    </row>
    <row r="207" spans="1:15" ht="30" x14ac:dyDescent="0.25">
      <c r="A207" s="13">
        <v>1</v>
      </c>
      <c r="B207" s="83" t="s">
        <v>68</v>
      </c>
      <c r="C207" s="537">
        <f t="shared" ref="C207:N207" si="229">C195</f>
        <v>42</v>
      </c>
      <c r="D207" s="537">
        <f t="shared" si="229"/>
        <v>7</v>
      </c>
      <c r="E207" s="537">
        <f t="shared" si="229"/>
        <v>0</v>
      </c>
      <c r="F207" s="537">
        <f t="shared" si="229"/>
        <v>0</v>
      </c>
      <c r="G207" s="538">
        <f t="shared" si="229"/>
        <v>323.80614000000003</v>
      </c>
      <c r="H207" s="538">
        <f t="shared" ref="H207" si="230">H195</f>
        <v>323.80614000000003</v>
      </c>
      <c r="I207" s="538">
        <f t="shared" si="229"/>
        <v>53.967690000000005</v>
      </c>
      <c r="J207" s="538">
        <f t="shared" si="229"/>
        <v>0</v>
      </c>
      <c r="K207" s="538">
        <f t="shared" si="229"/>
        <v>-53.967690000000005</v>
      </c>
      <c r="L207" s="538">
        <f t="shared" si="229"/>
        <v>0</v>
      </c>
      <c r="M207" s="538">
        <f t="shared" si="229"/>
        <v>0</v>
      </c>
      <c r="N207" s="538">
        <f t="shared" si="229"/>
        <v>0</v>
      </c>
      <c r="O207" s="600"/>
    </row>
    <row r="208" spans="1:15" ht="30" x14ac:dyDescent="0.25">
      <c r="A208" s="13">
        <v>1</v>
      </c>
      <c r="B208" s="83" t="s">
        <v>69</v>
      </c>
      <c r="C208" s="537">
        <f t="shared" ref="C208:N208" si="231">C196</f>
        <v>228</v>
      </c>
      <c r="D208" s="537">
        <f t="shared" si="231"/>
        <v>38</v>
      </c>
      <c r="E208" s="537">
        <f t="shared" si="231"/>
        <v>69</v>
      </c>
      <c r="F208" s="537">
        <f t="shared" si="231"/>
        <v>181.57894736842107</v>
      </c>
      <c r="G208" s="538">
        <f t="shared" si="231"/>
        <v>1757.80476</v>
      </c>
      <c r="H208" s="538">
        <f t="shared" ref="H208" si="232">H196</f>
        <v>1757.80476</v>
      </c>
      <c r="I208" s="538">
        <f t="shared" si="231"/>
        <v>292.96746000000002</v>
      </c>
      <c r="J208" s="538">
        <f t="shared" si="231"/>
        <v>531.96722999999997</v>
      </c>
      <c r="K208" s="538">
        <f t="shared" si="231"/>
        <v>238.99976999999996</v>
      </c>
      <c r="L208" s="538">
        <f t="shared" si="231"/>
        <v>0</v>
      </c>
      <c r="M208" s="538">
        <f t="shared" si="231"/>
        <v>531.96722999999997</v>
      </c>
      <c r="N208" s="538">
        <f t="shared" si="231"/>
        <v>181.57894736842104</v>
      </c>
      <c r="O208" s="600"/>
    </row>
    <row r="209" spans="1:15" ht="30" x14ac:dyDescent="0.25">
      <c r="A209" s="13">
        <v>1</v>
      </c>
      <c r="B209" s="147" t="s">
        <v>66</v>
      </c>
      <c r="C209" s="537">
        <f t="shared" ref="C209:N209" si="233">C197</f>
        <v>7515</v>
      </c>
      <c r="D209" s="537">
        <f t="shared" si="233"/>
        <v>1253</v>
      </c>
      <c r="E209" s="537">
        <f t="shared" si="233"/>
        <v>740</v>
      </c>
      <c r="F209" s="537">
        <f t="shared" si="233"/>
        <v>59.058260175578617</v>
      </c>
      <c r="G209" s="538">
        <f t="shared" si="233"/>
        <v>19911.489699999998</v>
      </c>
      <c r="H209" s="538">
        <f t="shared" ref="H209" si="234">H197</f>
        <v>19911.489699999998</v>
      </c>
      <c r="I209" s="538">
        <f t="shared" si="233"/>
        <v>3318.5816166666668</v>
      </c>
      <c r="J209" s="538">
        <f t="shared" si="233"/>
        <v>1519.5011299999996</v>
      </c>
      <c r="K209" s="538">
        <f t="shared" si="233"/>
        <v>-1799.0804866666667</v>
      </c>
      <c r="L209" s="538">
        <f t="shared" si="233"/>
        <v>0</v>
      </c>
      <c r="M209" s="538">
        <f t="shared" si="233"/>
        <v>1519.5011299999996</v>
      </c>
      <c r="N209" s="538">
        <f t="shared" si="233"/>
        <v>45.787667911155829</v>
      </c>
      <c r="O209" s="600"/>
    </row>
    <row r="210" spans="1:15" ht="30" x14ac:dyDescent="0.25">
      <c r="A210" s="13">
        <v>1</v>
      </c>
      <c r="B210" s="83" t="s">
        <v>62</v>
      </c>
      <c r="C210" s="537">
        <f t="shared" ref="C210:N210" si="235">C198</f>
        <v>1900</v>
      </c>
      <c r="D210" s="537">
        <f t="shared" si="235"/>
        <v>317</v>
      </c>
      <c r="E210" s="537">
        <f t="shared" si="235"/>
        <v>490</v>
      </c>
      <c r="F210" s="537">
        <f t="shared" si="235"/>
        <v>154.57413249211356</v>
      </c>
      <c r="G210" s="538">
        <f t="shared" si="235"/>
        <v>2686.6</v>
      </c>
      <c r="H210" s="538">
        <f t="shared" ref="H210" si="236">H198</f>
        <v>2686.6</v>
      </c>
      <c r="I210" s="538">
        <f t="shared" si="235"/>
        <v>447.76666666666665</v>
      </c>
      <c r="J210" s="538">
        <f t="shared" si="235"/>
        <v>721.75</v>
      </c>
      <c r="K210" s="538">
        <f t="shared" si="235"/>
        <v>273.98333333333335</v>
      </c>
      <c r="L210" s="538">
        <f t="shared" si="235"/>
        <v>0</v>
      </c>
      <c r="M210" s="538">
        <f t="shared" si="235"/>
        <v>721.75</v>
      </c>
      <c r="N210" s="538">
        <f t="shared" si="235"/>
        <v>161.18886324722698</v>
      </c>
      <c r="O210" s="600"/>
    </row>
    <row r="211" spans="1:15" ht="45" x14ac:dyDescent="0.25">
      <c r="A211" s="13"/>
      <c r="B211" s="621" t="s">
        <v>90</v>
      </c>
      <c r="C211" s="537">
        <f t="shared" ref="C211:N211" si="237">C199</f>
        <v>0</v>
      </c>
      <c r="D211" s="537">
        <f t="shared" si="237"/>
        <v>0</v>
      </c>
      <c r="E211" s="537">
        <f t="shared" si="237"/>
        <v>212</v>
      </c>
      <c r="F211" s="537">
        <f t="shared" si="237"/>
        <v>0</v>
      </c>
      <c r="G211" s="537">
        <f t="shared" si="237"/>
        <v>0</v>
      </c>
      <c r="H211" s="537">
        <f t="shared" ref="H211" si="238">H199</f>
        <v>0</v>
      </c>
      <c r="I211" s="537">
        <f t="shared" si="237"/>
        <v>0</v>
      </c>
      <c r="J211" s="537">
        <f t="shared" si="237"/>
        <v>0</v>
      </c>
      <c r="K211" s="537">
        <f t="shared" si="237"/>
        <v>0</v>
      </c>
      <c r="L211" s="537">
        <f t="shared" si="237"/>
        <v>0</v>
      </c>
      <c r="M211" s="537">
        <f t="shared" si="237"/>
        <v>318.15954999999991</v>
      </c>
      <c r="N211" s="537">
        <f t="shared" si="237"/>
        <v>0</v>
      </c>
      <c r="O211" s="600"/>
    </row>
    <row r="212" spans="1:15" ht="60" x14ac:dyDescent="0.25">
      <c r="A212" s="13">
        <v>1</v>
      </c>
      <c r="B212" s="83" t="s">
        <v>45</v>
      </c>
      <c r="C212" s="537">
        <f t="shared" ref="C212:N212" si="239">C200</f>
        <v>5000</v>
      </c>
      <c r="D212" s="537">
        <f t="shared" si="239"/>
        <v>833</v>
      </c>
      <c r="E212" s="537">
        <f t="shared" si="239"/>
        <v>175</v>
      </c>
      <c r="F212" s="537">
        <f t="shared" si="239"/>
        <v>21.008403361344538</v>
      </c>
      <c r="G212" s="538">
        <f t="shared" si="239"/>
        <v>16274.849999999999</v>
      </c>
      <c r="H212" s="538">
        <f t="shared" ref="H212" si="240">H200</f>
        <v>16274.849999999999</v>
      </c>
      <c r="I212" s="538">
        <f t="shared" si="239"/>
        <v>2712.4749999999999</v>
      </c>
      <c r="J212" s="538">
        <f t="shared" si="239"/>
        <v>685.85518999999988</v>
      </c>
      <c r="K212" s="538">
        <f t="shared" si="239"/>
        <v>-2026.6198100000001</v>
      </c>
      <c r="L212" s="538">
        <f t="shared" si="239"/>
        <v>0</v>
      </c>
      <c r="M212" s="538">
        <f t="shared" si="239"/>
        <v>685.85518999999988</v>
      </c>
      <c r="N212" s="538">
        <f t="shared" si="239"/>
        <v>25.285217006608352</v>
      </c>
      <c r="O212" s="600"/>
    </row>
    <row r="213" spans="1:15" ht="45" x14ac:dyDescent="0.25">
      <c r="A213" s="13">
        <v>1</v>
      </c>
      <c r="B213" s="83" t="s">
        <v>63</v>
      </c>
      <c r="C213" s="537">
        <f t="shared" ref="C213:N213" si="241">C201</f>
        <v>615</v>
      </c>
      <c r="D213" s="537">
        <f t="shared" si="241"/>
        <v>103</v>
      </c>
      <c r="E213" s="537">
        <f t="shared" si="241"/>
        <v>75</v>
      </c>
      <c r="F213" s="537">
        <f t="shared" si="241"/>
        <v>72.815533980582529</v>
      </c>
      <c r="G213" s="538">
        <f t="shared" si="241"/>
        <v>950.03969999999993</v>
      </c>
      <c r="H213" s="538">
        <f t="shared" ref="H213" si="242">H201</f>
        <v>950.03969999999993</v>
      </c>
      <c r="I213" s="538">
        <f t="shared" si="241"/>
        <v>158.33994999999999</v>
      </c>
      <c r="J213" s="538">
        <f t="shared" si="241"/>
        <v>111.89594</v>
      </c>
      <c r="K213" s="538">
        <f t="shared" si="241"/>
        <v>-46.444009999999992</v>
      </c>
      <c r="L213" s="538">
        <f t="shared" si="241"/>
        <v>0</v>
      </c>
      <c r="M213" s="538">
        <f t="shared" si="241"/>
        <v>111.89594</v>
      </c>
      <c r="N213" s="538">
        <f t="shared" si="241"/>
        <v>70.668166814502598</v>
      </c>
      <c r="O213" s="600"/>
    </row>
    <row r="214" spans="1:15" ht="15.75" thickBot="1" x14ac:dyDescent="0.3">
      <c r="A214" s="13">
        <v>1</v>
      </c>
      <c r="B214" s="626" t="s">
        <v>4</v>
      </c>
      <c r="C214" s="627">
        <f t="shared" ref="C214:N214" si="243">C202</f>
        <v>0</v>
      </c>
      <c r="D214" s="627">
        <f t="shared" si="243"/>
        <v>0</v>
      </c>
      <c r="E214" s="627">
        <f t="shared" si="243"/>
        <v>0</v>
      </c>
      <c r="F214" s="627">
        <f t="shared" si="243"/>
        <v>0</v>
      </c>
      <c r="G214" s="628">
        <f t="shared" si="243"/>
        <v>41998.500599999999</v>
      </c>
      <c r="H214" s="628">
        <f t="shared" ref="H214" si="244">H202</f>
        <v>41998.500599999999</v>
      </c>
      <c r="I214" s="628">
        <f t="shared" si="243"/>
        <v>6999.7501000000002</v>
      </c>
      <c r="J214" s="628">
        <f t="shared" si="243"/>
        <v>4237.1275299999998</v>
      </c>
      <c r="K214" s="628">
        <f t="shared" si="243"/>
        <v>-2762.62257</v>
      </c>
      <c r="L214" s="628">
        <f t="shared" si="243"/>
        <v>-32.790170000000003</v>
      </c>
      <c r="M214" s="628">
        <f t="shared" si="243"/>
        <v>4204.3373599999995</v>
      </c>
      <c r="N214" s="628">
        <f t="shared" si="243"/>
        <v>60.53255429790272</v>
      </c>
      <c r="O214" s="600"/>
    </row>
    <row r="215" spans="1:15" ht="15.75" thickBot="1" x14ac:dyDescent="0.3">
      <c r="A215" s="13">
        <v>1</v>
      </c>
      <c r="B215" s="56" t="s">
        <v>8</v>
      </c>
      <c r="C215" s="531"/>
      <c r="D215" s="531"/>
      <c r="E215" s="532"/>
      <c r="F215" s="531"/>
      <c r="G215" s="533"/>
      <c r="H215" s="533"/>
      <c r="I215" s="533"/>
      <c r="J215" s="534"/>
      <c r="K215" s="534">
        <f t="shared" ref="K215:K266" si="245">J215-I215</f>
        <v>0</v>
      </c>
      <c r="L215" s="534"/>
      <c r="M215" s="534"/>
      <c r="N215" s="533"/>
      <c r="O215" s="600"/>
    </row>
    <row r="216" spans="1:15" ht="43.5" x14ac:dyDescent="0.25">
      <c r="A216" s="13">
        <v>1</v>
      </c>
      <c r="B216" s="80" t="s">
        <v>126</v>
      </c>
      <c r="C216" s="402"/>
      <c r="D216" s="402"/>
      <c r="E216" s="402"/>
      <c r="F216" s="402"/>
      <c r="G216" s="441"/>
      <c r="H216" s="441"/>
      <c r="I216" s="441"/>
      <c r="J216" s="441"/>
      <c r="K216" s="441">
        <f t="shared" si="245"/>
        <v>0</v>
      </c>
      <c r="L216" s="441"/>
      <c r="M216" s="441"/>
      <c r="N216" s="441"/>
      <c r="O216" s="600"/>
    </row>
    <row r="217" spans="1:15" s="24" customFormat="1" ht="30" x14ac:dyDescent="0.25">
      <c r="A217" s="13">
        <v>1</v>
      </c>
      <c r="B217" s="46" t="s">
        <v>74</v>
      </c>
      <c r="C217" s="298">
        <f>SUM(C218:C221)</f>
        <v>5242</v>
      </c>
      <c r="D217" s="298">
        <f>SUM(D218:D221)</f>
        <v>874</v>
      </c>
      <c r="E217" s="298">
        <f>SUM(E218:E221)</f>
        <v>570</v>
      </c>
      <c r="F217" s="298">
        <f t="shared" ref="F217:F226" si="246">E217/D217*100</f>
        <v>65.217391304347828</v>
      </c>
      <c r="G217" s="441">
        <f>SUM(G218:G221)</f>
        <v>16930.275239999999</v>
      </c>
      <c r="H217" s="441">
        <f>SUM(H218:H221)</f>
        <v>16930.275239999999</v>
      </c>
      <c r="I217" s="613">
        <f t="shared" ref="I217:M217" si="247">SUM(I218:I221)</f>
        <v>2821.71254</v>
      </c>
      <c r="J217" s="441">
        <f t="shared" si="247"/>
        <v>1662.2378099999999</v>
      </c>
      <c r="K217" s="441">
        <f t="shared" si="247"/>
        <v>-1159.4747300000001</v>
      </c>
      <c r="L217" s="441">
        <f t="shared" si="247"/>
        <v>-54.380489999999995</v>
      </c>
      <c r="M217" s="441">
        <f t="shared" si="247"/>
        <v>1607.8573199999998</v>
      </c>
      <c r="N217" s="441">
        <f t="shared" ref="N217:N227" si="248">J217/I217*100</f>
        <v>58.90882882067072</v>
      </c>
      <c r="O217" s="600"/>
    </row>
    <row r="218" spans="1:15" s="24" customFormat="1" ht="30" x14ac:dyDescent="0.25">
      <c r="A218" s="13">
        <v>1</v>
      </c>
      <c r="B218" s="45" t="s">
        <v>43</v>
      </c>
      <c r="C218" s="298">
        <v>3900</v>
      </c>
      <c r="D218" s="604">
        <f>ROUND(C218/12*$B$3,0)</f>
        <v>650</v>
      </c>
      <c r="E218" s="298">
        <v>339</v>
      </c>
      <c r="F218" s="298">
        <f t="shared" si="246"/>
        <v>52.153846153846153</v>
      </c>
      <c r="G218" s="441">
        <v>13377</v>
      </c>
      <c r="H218" s="441">
        <v>13377</v>
      </c>
      <c r="I218" s="614">
        <f>G218/12*$B$3+(H218-G218)/11*1</f>
        <v>2229.5</v>
      </c>
      <c r="J218" s="441">
        <f t="shared" ref="J218:J226" si="249">M218-L218</f>
        <v>1216.0891899999999</v>
      </c>
      <c r="K218" s="441">
        <f t="shared" si="245"/>
        <v>-1013.4108100000001</v>
      </c>
      <c r="L218" s="441">
        <v>-48.918279999999996</v>
      </c>
      <c r="M218" s="441">
        <v>1167.1709099999998</v>
      </c>
      <c r="N218" s="441">
        <f t="shared" si="248"/>
        <v>54.545377438887641</v>
      </c>
      <c r="O218" s="600"/>
    </row>
    <row r="219" spans="1:15" s="24" customFormat="1" ht="30" x14ac:dyDescent="0.25">
      <c r="A219" s="13">
        <v>1</v>
      </c>
      <c r="B219" s="45" t="s">
        <v>44</v>
      </c>
      <c r="C219" s="298">
        <v>1170</v>
      </c>
      <c r="D219" s="299">
        <f t="shared" ref="D219:D226" si="250">ROUND(C219/12*$B$3,0)</f>
        <v>195</v>
      </c>
      <c r="E219" s="298">
        <v>231</v>
      </c>
      <c r="F219" s="298">
        <f t="shared" si="246"/>
        <v>118.46153846153847</v>
      </c>
      <c r="G219" s="441">
        <v>2227.212</v>
      </c>
      <c r="H219" s="441">
        <v>2227.212</v>
      </c>
      <c r="I219" s="614">
        <f>G219/12*$B$3+(H219-G219)/11*1</f>
        <v>371.202</v>
      </c>
      <c r="J219" s="441">
        <f t="shared" si="249"/>
        <v>446.14861999999999</v>
      </c>
      <c r="K219" s="441">
        <f t="shared" si="245"/>
        <v>74.946619999999996</v>
      </c>
      <c r="L219" s="441">
        <v>-5.4622099999999998</v>
      </c>
      <c r="M219" s="441">
        <v>440.68640999999997</v>
      </c>
      <c r="N219" s="441">
        <f t="shared" si="248"/>
        <v>120.19025220769284</v>
      </c>
      <c r="O219" s="600"/>
    </row>
    <row r="220" spans="1:15" s="24" customFormat="1" ht="30" x14ac:dyDescent="0.25">
      <c r="A220" s="13">
        <v>1</v>
      </c>
      <c r="B220" s="45" t="s">
        <v>68</v>
      </c>
      <c r="C220" s="298">
        <v>51</v>
      </c>
      <c r="D220" s="299">
        <f t="shared" si="250"/>
        <v>9</v>
      </c>
      <c r="E220" s="298"/>
      <c r="F220" s="298">
        <f t="shared" si="246"/>
        <v>0</v>
      </c>
      <c r="G220" s="441">
        <v>393.19317000000001</v>
      </c>
      <c r="H220" s="441">
        <v>393.19317000000001</v>
      </c>
      <c r="I220" s="614">
        <f>G220/12*$B$3+(H220-G220)/11*1</f>
        <v>65.532195000000002</v>
      </c>
      <c r="J220" s="441">
        <f t="shared" si="249"/>
        <v>0</v>
      </c>
      <c r="K220" s="441">
        <f t="shared" si="245"/>
        <v>-65.532195000000002</v>
      </c>
      <c r="L220" s="441"/>
      <c r="M220" s="441"/>
      <c r="N220" s="441">
        <f t="shared" si="248"/>
        <v>0</v>
      </c>
      <c r="O220" s="600"/>
    </row>
    <row r="221" spans="1:15" s="24" customFormat="1" ht="30" x14ac:dyDescent="0.25">
      <c r="A221" s="13">
        <v>1</v>
      </c>
      <c r="B221" s="45" t="s">
        <v>69</v>
      </c>
      <c r="C221" s="298">
        <v>121</v>
      </c>
      <c r="D221" s="299">
        <f t="shared" si="250"/>
        <v>20</v>
      </c>
      <c r="E221" s="298"/>
      <c r="F221" s="298">
        <f t="shared" si="246"/>
        <v>0</v>
      </c>
      <c r="G221" s="441">
        <v>932.87007000000006</v>
      </c>
      <c r="H221" s="441">
        <v>932.87007000000006</v>
      </c>
      <c r="I221" s="614">
        <f>G221/12*$B$3+(H221-G221)/11*1</f>
        <v>155.47834500000002</v>
      </c>
      <c r="J221" s="441">
        <f t="shared" si="249"/>
        <v>0</v>
      </c>
      <c r="K221" s="441">
        <f t="shared" si="245"/>
        <v>-155.47834500000002</v>
      </c>
      <c r="L221" s="441"/>
      <c r="M221" s="441"/>
      <c r="N221" s="441">
        <f t="shared" si="248"/>
        <v>0</v>
      </c>
      <c r="O221" s="600"/>
    </row>
    <row r="222" spans="1:15" s="24" customFormat="1" ht="30" x14ac:dyDescent="0.25">
      <c r="A222" s="13">
        <v>1</v>
      </c>
      <c r="B222" s="46" t="s">
        <v>66</v>
      </c>
      <c r="C222" s="298">
        <f>C223+C225+C226</f>
        <v>9408</v>
      </c>
      <c r="D222" s="298">
        <f t="shared" ref="D222:E222" si="251">D223+D225+D226</f>
        <v>1568</v>
      </c>
      <c r="E222" s="298">
        <f t="shared" si="251"/>
        <v>1176</v>
      </c>
      <c r="F222" s="298">
        <f t="shared" si="246"/>
        <v>75</v>
      </c>
      <c r="G222" s="442">
        <f t="shared" ref="G222:M222" si="252">G223+G225+G226</f>
        <v>25993.335129999999</v>
      </c>
      <c r="H222" s="442">
        <f t="shared" ref="H222" si="253">H223+H225+H226</f>
        <v>25993.335129999999</v>
      </c>
      <c r="I222" s="615">
        <f t="shared" si="252"/>
        <v>4332.2225216666666</v>
      </c>
      <c r="J222" s="442">
        <f t="shared" si="252"/>
        <v>4911.4031300000042</v>
      </c>
      <c r="K222" s="442">
        <f t="shared" si="252"/>
        <v>579.18060833333732</v>
      </c>
      <c r="L222" s="442">
        <f t="shared" si="252"/>
        <v>-1.29505</v>
      </c>
      <c r="M222" s="442">
        <f t="shared" si="252"/>
        <v>4910.1080800000045</v>
      </c>
      <c r="N222" s="441">
        <f t="shared" si="248"/>
        <v>113.36913340523698</v>
      </c>
      <c r="O222" s="600"/>
    </row>
    <row r="223" spans="1:15" s="24" customFormat="1" ht="30" x14ac:dyDescent="0.25">
      <c r="A223" s="13">
        <v>1</v>
      </c>
      <c r="B223" s="45" t="s">
        <v>62</v>
      </c>
      <c r="C223" s="298">
        <v>1400</v>
      </c>
      <c r="D223" s="604">
        <f>ROUND(C223/12*$B$3,0)</f>
        <v>233</v>
      </c>
      <c r="E223" s="298">
        <v>49</v>
      </c>
      <c r="F223" s="298">
        <f t="shared" si="246"/>
        <v>21.030042918454935</v>
      </c>
      <c r="G223" s="441">
        <v>1979.6</v>
      </c>
      <c r="H223" s="441">
        <v>1979.6</v>
      </c>
      <c r="I223" s="614">
        <f>G223/12*$B$3+(H223-G223)/11*1</f>
        <v>329.93333333333334</v>
      </c>
      <c r="J223" s="441">
        <f t="shared" si="249"/>
        <v>76.20702</v>
      </c>
      <c r="K223" s="441">
        <f t="shared" si="245"/>
        <v>-253.72631333333334</v>
      </c>
      <c r="L223" s="441">
        <v>-1.29505</v>
      </c>
      <c r="M223" s="441">
        <v>74.911969999999997</v>
      </c>
      <c r="N223" s="441">
        <f t="shared" si="248"/>
        <v>23.097702566174984</v>
      </c>
      <c r="O223" s="600"/>
    </row>
    <row r="224" spans="1:15" s="24" customFormat="1" ht="30" customHeight="1" x14ac:dyDescent="0.25">
      <c r="A224" s="13"/>
      <c r="B224" s="621" t="s">
        <v>90</v>
      </c>
      <c r="C224" s="298"/>
      <c r="D224" s="604"/>
      <c r="E224" s="298"/>
      <c r="F224" s="298"/>
      <c r="G224" s="441"/>
      <c r="H224" s="441"/>
      <c r="I224" s="614">
        <f>G224/12*$B$3</f>
        <v>0</v>
      </c>
      <c r="J224" s="441"/>
      <c r="K224" s="441"/>
      <c r="L224" s="441"/>
      <c r="M224" s="441"/>
      <c r="N224" s="441"/>
      <c r="O224" s="600"/>
    </row>
    <row r="225" spans="1:251" s="24" customFormat="1" ht="60" x14ac:dyDescent="0.25">
      <c r="A225" s="13">
        <v>1</v>
      </c>
      <c r="B225" s="45" t="s">
        <v>73</v>
      </c>
      <c r="C225" s="298">
        <v>5931</v>
      </c>
      <c r="D225" s="299">
        <f t="shared" si="250"/>
        <v>989</v>
      </c>
      <c r="E225" s="298">
        <v>774</v>
      </c>
      <c r="F225" s="298">
        <f t="shared" si="246"/>
        <v>78.260869565217391</v>
      </c>
      <c r="G225" s="441">
        <v>20805.227070000001</v>
      </c>
      <c r="H225" s="441">
        <v>20805.227070000001</v>
      </c>
      <c r="I225" s="614">
        <f>G225/12*$B$3+(H225-G225)/11*1</f>
        <v>3467.5378450000003</v>
      </c>
      <c r="J225" s="441">
        <f t="shared" si="249"/>
        <v>4285.530840000004</v>
      </c>
      <c r="K225" s="441">
        <f t="shared" si="245"/>
        <v>817.9929950000037</v>
      </c>
      <c r="L225" s="441">
        <v>0</v>
      </c>
      <c r="M225" s="441">
        <v>4285.530840000004</v>
      </c>
      <c r="N225" s="441">
        <f t="shared" si="248"/>
        <v>123.59002357189857</v>
      </c>
      <c r="O225" s="600"/>
    </row>
    <row r="226" spans="1:251" s="24" customFormat="1" ht="45.75" thickBot="1" x14ac:dyDescent="0.3">
      <c r="A226" s="13">
        <v>1</v>
      </c>
      <c r="B226" s="45" t="s">
        <v>63</v>
      </c>
      <c r="C226" s="298">
        <v>2077</v>
      </c>
      <c r="D226" s="299">
        <f t="shared" si="250"/>
        <v>346</v>
      </c>
      <c r="E226" s="298">
        <v>353</v>
      </c>
      <c r="F226" s="298">
        <f t="shared" si="246"/>
        <v>102.02312138728324</v>
      </c>
      <c r="G226" s="441">
        <v>3208.5080600000001</v>
      </c>
      <c r="H226" s="441">
        <v>3208.5080600000001</v>
      </c>
      <c r="I226" s="614">
        <f>G226/12*$B$3+(H226-G226)/11*1</f>
        <v>534.75134333333335</v>
      </c>
      <c r="J226" s="441">
        <f t="shared" si="249"/>
        <v>549.66527000000031</v>
      </c>
      <c r="K226" s="441">
        <f t="shared" si="245"/>
        <v>14.913926666666953</v>
      </c>
      <c r="L226" s="441">
        <v>0</v>
      </c>
      <c r="M226" s="441">
        <v>549.66527000000031</v>
      </c>
      <c r="N226" s="441">
        <f t="shared" si="248"/>
        <v>102.78894608729772</v>
      </c>
      <c r="O226" s="600"/>
    </row>
    <row r="227" spans="1:251" s="24" customFormat="1" ht="15.75" thickBot="1" x14ac:dyDescent="0.3">
      <c r="A227" s="13">
        <v>1</v>
      </c>
      <c r="B227" s="115" t="s">
        <v>3</v>
      </c>
      <c r="C227" s="345"/>
      <c r="D227" s="345"/>
      <c r="E227" s="345"/>
      <c r="F227" s="345"/>
      <c r="G227" s="494">
        <f>G222+G217</f>
        <v>42923.610369999995</v>
      </c>
      <c r="H227" s="494">
        <f>H222+H217</f>
        <v>42923.610369999995</v>
      </c>
      <c r="I227" s="494">
        <f t="shared" ref="I227:M227" si="254">I222+I217</f>
        <v>7153.935061666667</v>
      </c>
      <c r="J227" s="494">
        <f t="shared" si="254"/>
        <v>6573.6409400000039</v>
      </c>
      <c r="K227" s="494">
        <f t="shared" si="254"/>
        <v>-580.29412166666282</v>
      </c>
      <c r="L227" s="494">
        <f t="shared" si="254"/>
        <v>-55.675539999999998</v>
      </c>
      <c r="M227" s="494">
        <f t="shared" si="254"/>
        <v>6517.9654000000046</v>
      </c>
      <c r="N227" s="461">
        <f t="shared" si="248"/>
        <v>91.888462550127329</v>
      </c>
      <c r="O227" s="600"/>
    </row>
    <row r="228" spans="1:251" x14ac:dyDescent="0.25">
      <c r="A228" s="13">
        <v>1</v>
      </c>
      <c r="B228" s="149" t="s">
        <v>52</v>
      </c>
      <c r="C228" s="539"/>
      <c r="D228" s="539"/>
      <c r="E228" s="539"/>
      <c r="F228" s="539"/>
      <c r="G228" s="540"/>
      <c r="H228" s="540"/>
      <c r="I228" s="540"/>
      <c r="J228" s="540"/>
      <c r="K228" s="540">
        <f t="shared" si="245"/>
        <v>0</v>
      </c>
      <c r="L228" s="540"/>
      <c r="M228" s="540"/>
      <c r="N228" s="540"/>
      <c r="O228" s="600"/>
    </row>
    <row r="229" spans="1:251" s="6" customFormat="1" ht="30" x14ac:dyDescent="0.25">
      <c r="A229" s="13">
        <v>1</v>
      </c>
      <c r="B229" s="132" t="s">
        <v>74</v>
      </c>
      <c r="C229" s="541">
        <f t="shared" ref="C229:N229" si="255">C217</f>
        <v>5242</v>
      </c>
      <c r="D229" s="541">
        <f t="shared" si="255"/>
        <v>874</v>
      </c>
      <c r="E229" s="541">
        <f t="shared" si="255"/>
        <v>570</v>
      </c>
      <c r="F229" s="541">
        <f t="shared" si="255"/>
        <v>65.217391304347828</v>
      </c>
      <c r="G229" s="542">
        <f t="shared" si="255"/>
        <v>16930.275239999999</v>
      </c>
      <c r="H229" s="542">
        <f t="shared" ref="H229" si="256">H217</f>
        <v>16930.275239999999</v>
      </c>
      <c r="I229" s="542">
        <f t="shared" si="255"/>
        <v>2821.71254</v>
      </c>
      <c r="J229" s="542">
        <f t="shared" si="255"/>
        <v>1662.2378099999999</v>
      </c>
      <c r="K229" s="542">
        <f t="shared" si="255"/>
        <v>-1159.4747300000001</v>
      </c>
      <c r="L229" s="542">
        <f t="shared" si="255"/>
        <v>-54.380489999999995</v>
      </c>
      <c r="M229" s="542">
        <f t="shared" si="255"/>
        <v>1607.8573199999998</v>
      </c>
      <c r="N229" s="542">
        <f t="shared" si="255"/>
        <v>58.90882882067072</v>
      </c>
      <c r="O229" s="600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</row>
    <row r="230" spans="1:251" s="6" customFormat="1" ht="30" x14ac:dyDescent="0.25">
      <c r="A230" s="13">
        <v>1</v>
      </c>
      <c r="B230" s="130" t="s">
        <v>43</v>
      </c>
      <c r="C230" s="541">
        <f t="shared" ref="C230:N230" si="257">C218</f>
        <v>3900</v>
      </c>
      <c r="D230" s="541">
        <f t="shared" si="257"/>
        <v>650</v>
      </c>
      <c r="E230" s="541">
        <f t="shared" si="257"/>
        <v>339</v>
      </c>
      <c r="F230" s="541">
        <f t="shared" si="257"/>
        <v>52.153846153846153</v>
      </c>
      <c r="G230" s="542">
        <f t="shared" si="257"/>
        <v>13377</v>
      </c>
      <c r="H230" s="542">
        <f t="shared" ref="H230" si="258">H218</f>
        <v>13377</v>
      </c>
      <c r="I230" s="542">
        <f t="shared" si="257"/>
        <v>2229.5</v>
      </c>
      <c r="J230" s="542">
        <f t="shared" si="257"/>
        <v>1216.0891899999999</v>
      </c>
      <c r="K230" s="542">
        <f t="shared" si="257"/>
        <v>-1013.4108100000001</v>
      </c>
      <c r="L230" s="542">
        <f t="shared" si="257"/>
        <v>-48.918279999999996</v>
      </c>
      <c r="M230" s="542">
        <f t="shared" si="257"/>
        <v>1167.1709099999998</v>
      </c>
      <c r="N230" s="542">
        <f t="shared" si="257"/>
        <v>54.545377438887641</v>
      </c>
      <c r="O230" s="600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</row>
    <row r="231" spans="1:251" s="6" customFormat="1" ht="30" x14ac:dyDescent="0.25">
      <c r="A231" s="13">
        <v>1</v>
      </c>
      <c r="B231" s="130" t="s">
        <v>44</v>
      </c>
      <c r="C231" s="541">
        <f t="shared" ref="C231:N231" si="259">C219</f>
        <v>1170</v>
      </c>
      <c r="D231" s="541">
        <f t="shared" si="259"/>
        <v>195</v>
      </c>
      <c r="E231" s="541">
        <f t="shared" si="259"/>
        <v>231</v>
      </c>
      <c r="F231" s="541">
        <f t="shared" si="259"/>
        <v>118.46153846153847</v>
      </c>
      <c r="G231" s="542">
        <f t="shared" si="259"/>
        <v>2227.212</v>
      </c>
      <c r="H231" s="542">
        <f t="shared" ref="H231" si="260">H219</f>
        <v>2227.212</v>
      </c>
      <c r="I231" s="542">
        <f t="shared" si="259"/>
        <v>371.202</v>
      </c>
      <c r="J231" s="542">
        <f t="shared" si="259"/>
        <v>446.14861999999999</v>
      </c>
      <c r="K231" s="542">
        <f t="shared" si="259"/>
        <v>74.946619999999996</v>
      </c>
      <c r="L231" s="542">
        <f t="shared" si="259"/>
        <v>-5.4622099999999998</v>
      </c>
      <c r="M231" s="542">
        <f t="shared" si="259"/>
        <v>440.68640999999997</v>
      </c>
      <c r="N231" s="542">
        <f t="shared" si="259"/>
        <v>120.19025220769284</v>
      </c>
      <c r="O231" s="600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</row>
    <row r="232" spans="1:251" s="6" customFormat="1" ht="30" x14ac:dyDescent="0.25">
      <c r="A232" s="13">
        <v>1</v>
      </c>
      <c r="B232" s="130" t="s">
        <v>68</v>
      </c>
      <c r="C232" s="541">
        <f t="shared" ref="C232:N232" si="261">C220</f>
        <v>51</v>
      </c>
      <c r="D232" s="541">
        <f t="shared" si="261"/>
        <v>9</v>
      </c>
      <c r="E232" s="541">
        <f t="shared" si="261"/>
        <v>0</v>
      </c>
      <c r="F232" s="541">
        <f t="shared" si="261"/>
        <v>0</v>
      </c>
      <c r="G232" s="542">
        <f t="shared" si="261"/>
        <v>393.19317000000001</v>
      </c>
      <c r="H232" s="542">
        <f t="shared" ref="H232" si="262">H220</f>
        <v>393.19317000000001</v>
      </c>
      <c r="I232" s="542">
        <f t="shared" si="261"/>
        <v>65.532195000000002</v>
      </c>
      <c r="J232" s="542">
        <f t="shared" si="261"/>
        <v>0</v>
      </c>
      <c r="K232" s="542">
        <f t="shared" si="261"/>
        <v>-65.532195000000002</v>
      </c>
      <c r="L232" s="542">
        <f t="shared" si="261"/>
        <v>0</v>
      </c>
      <c r="M232" s="542">
        <f t="shared" si="261"/>
        <v>0</v>
      </c>
      <c r="N232" s="542">
        <f t="shared" si="261"/>
        <v>0</v>
      </c>
      <c r="O232" s="600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</row>
    <row r="233" spans="1:251" s="6" customFormat="1" ht="30" x14ac:dyDescent="0.25">
      <c r="A233" s="13">
        <v>1</v>
      </c>
      <c r="B233" s="130" t="s">
        <v>69</v>
      </c>
      <c r="C233" s="541">
        <f t="shared" ref="C233:N233" si="263">C221</f>
        <v>121</v>
      </c>
      <c r="D233" s="541">
        <f t="shared" si="263"/>
        <v>20</v>
      </c>
      <c r="E233" s="541">
        <f t="shared" si="263"/>
        <v>0</v>
      </c>
      <c r="F233" s="541">
        <f t="shared" si="263"/>
        <v>0</v>
      </c>
      <c r="G233" s="542">
        <f t="shared" si="263"/>
        <v>932.87007000000006</v>
      </c>
      <c r="H233" s="542">
        <f t="shared" ref="H233" si="264">H221</f>
        <v>932.87007000000006</v>
      </c>
      <c r="I233" s="542">
        <f t="shared" si="263"/>
        <v>155.47834500000002</v>
      </c>
      <c r="J233" s="542">
        <f t="shared" si="263"/>
        <v>0</v>
      </c>
      <c r="K233" s="542">
        <f t="shared" si="263"/>
        <v>-155.47834500000002</v>
      </c>
      <c r="L233" s="542">
        <f t="shared" si="263"/>
        <v>0</v>
      </c>
      <c r="M233" s="542">
        <f t="shared" si="263"/>
        <v>0</v>
      </c>
      <c r="N233" s="542">
        <f t="shared" si="263"/>
        <v>0</v>
      </c>
      <c r="O233" s="600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</row>
    <row r="234" spans="1:251" s="6" customFormat="1" ht="30" x14ac:dyDescent="0.25">
      <c r="A234" s="13">
        <v>1</v>
      </c>
      <c r="B234" s="132" t="s">
        <v>66</v>
      </c>
      <c r="C234" s="541">
        <f t="shared" ref="C234:N234" si="265">C222</f>
        <v>9408</v>
      </c>
      <c r="D234" s="541">
        <f t="shared" si="265"/>
        <v>1568</v>
      </c>
      <c r="E234" s="541">
        <f t="shared" si="265"/>
        <v>1176</v>
      </c>
      <c r="F234" s="541">
        <f t="shared" si="265"/>
        <v>75</v>
      </c>
      <c r="G234" s="542">
        <f t="shared" si="265"/>
        <v>25993.335129999999</v>
      </c>
      <c r="H234" s="542">
        <f t="shared" ref="H234" si="266">H222</f>
        <v>25993.335129999999</v>
      </c>
      <c r="I234" s="542">
        <f t="shared" si="265"/>
        <v>4332.2225216666666</v>
      </c>
      <c r="J234" s="542">
        <f t="shared" si="265"/>
        <v>4911.4031300000042</v>
      </c>
      <c r="K234" s="542">
        <f t="shared" si="265"/>
        <v>579.18060833333732</v>
      </c>
      <c r="L234" s="542">
        <f t="shared" si="265"/>
        <v>-1.29505</v>
      </c>
      <c r="M234" s="542">
        <f t="shared" si="265"/>
        <v>4910.1080800000045</v>
      </c>
      <c r="N234" s="542">
        <f t="shared" si="265"/>
        <v>113.36913340523698</v>
      </c>
      <c r="O234" s="600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</row>
    <row r="235" spans="1:251" s="6" customFormat="1" ht="30" x14ac:dyDescent="0.25">
      <c r="A235" s="13">
        <v>1</v>
      </c>
      <c r="B235" s="130" t="s">
        <v>62</v>
      </c>
      <c r="C235" s="541">
        <f t="shared" ref="C235:N235" si="267">C223</f>
        <v>1400</v>
      </c>
      <c r="D235" s="541">
        <f t="shared" si="267"/>
        <v>233</v>
      </c>
      <c r="E235" s="541">
        <f t="shared" si="267"/>
        <v>49</v>
      </c>
      <c r="F235" s="541">
        <f t="shared" si="267"/>
        <v>21.030042918454935</v>
      </c>
      <c r="G235" s="542">
        <f t="shared" si="267"/>
        <v>1979.6</v>
      </c>
      <c r="H235" s="542">
        <f t="shared" ref="H235" si="268">H223</f>
        <v>1979.6</v>
      </c>
      <c r="I235" s="542">
        <f t="shared" si="267"/>
        <v>329.93333333333334</v>
      </c>
      <c r="J235" s="542">
        <f t="shared" si="267"/>
        <v>76.20702</v>
      </c>
      <c r="K235" s="542">
        <f t="shared" si="267"/>
        <v>-253.72631333333334</v>
      </c>
      <c r="L235" s="542">
        <f t="shared" si="267"/>
        <v>-1.29505</v>
      </c>
      <c r="M235" s="542">
        <f t="shared" si="267"/>
        <v>74.911969999999997</v>
      </c>
      <c r="N235" s="542">
        <f t="shared" si="267"/>
        <v>23.097702566174984</v>
      </c>
      <c r="O235" s="600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</row>
    <row r="236" spans="1:251" s="6" customFormat="1" ht="45" x14ac:dyDescent="0.25">
      <c r="A236" s="13"/>
      <c r="B236" s="130" t="s">
        <v>90</v>
      </c>
      <c r="C236" s="541">
        <f t="shared" ref="C236:N236" si="269">C224</f>
        <v>0</v>
      </c>
      <c r="D236" s="541">
        <f t="shared" si="269"/>
        <v>0</v>
      </c>
      <c r="E236" s="541">
        <f t="shared" si="269"/>
        <v>0</v>
      </c>
      <c r="F236" s="541">
        <f t="shared" si="269"/>
        <v>0</v>
      </c>
      <c r="G236" s="541">
        <f t="shared" si="269"/>
        <v>0</v>
      </c>
      <c r="H236" s="541">
        <f t="shared" ref="H236" si="270">H224</f>
        <v>0</v>
      </c>
      <c r="I236" s="541">
        <f t="shared" si="269"/>
        <v>0</v>
      </c>
      <c r="J236" s="541">
        <f t="shared" si="269"/>
        <v>0</v>
      </c>
      <c r="K236" s="541">
        <f t="shared" si="269"/>
        <v>0</v>
      </c>
      <c r="L236" s="541">
        <f t="shared" si="269"/>
        <v>0</v>
      </c>
      <c r="M236" s="541">
        <f t="shared" si="269"/>
        <v>0</v>
      </c>
      <c r="N236" s="541">
        <f t="shared" si="269"/>
        <v>0</v>
      </c>
      <c r="O236" s="600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</row>
    <row r="237" spans="1:251" s="6" customFormat="1" ht="60" x14ac:dyDescent="0.25">
      <c r="A237" s="13">
        <v>1</v>
      </c>
      <c r="B237" s="130" t="s">
        <v>45</v>
      </c>
      <c r="C237" s="541">
        <f t="shared" ref="C237:N237" si="271">C225</f>
        <v>5931</v>
      </c>
      <c r="D237" s="541">
        <f t="shared" si="271"/>
        <v>989</v>
      </c>
      <c r="E237" s="541">
        <f t="shared" si="271"/>
        <v>774</v>
      </c>
      <c r="F237" s="541">
        <f t="shared" si="271"/>
        <v>78.260869565217391</v>
      </c>
      <c r="G237" s="542">
        <f t="shared" si="271"/>
        <v>20805.227070000001</v>
      </c>
      <c r="H237" s="542">
        <f t="shared" ref="H237" si="272">H225</f>
        <v>20805.227070000001</v>
      </c>
      <c r="I237" s="542">
        <f t="shared" si="271"/>
        <v>3467.5378450000003</v>
      </c>
      <c r="J237" s="542">
        <f t="shared" si="271"/>
        <v>4285.530840000004</v>
      </c>
      <c r="K237" s="542">
        <f t="shared" si="271"/>
        <v>817.9929950000037</v>
      </c>
      <c r="L237" s="542">
        <f t="shared" si="271"/>
        <v>0</v>
      </c>
      <c r="M237" s="542">
        <f t="shared" si="271"/>
        <v>4285.530840000004</v>
      </c>
      <c r="N237" s="542">
        <f t="shared" si="271"/>
        <v>123.59002357189857</v>
      </c>
      <c r="O237" s="600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</row>
    <row r="238" spans="1:251" s="6" customFormat="1" ht="45.75" thickBot="1" x14ac:dyDescent="0.3">
      <c r="A238" s="13">
        <v>1</v>
      </c>
      <c r="B238" s="130" t="s">
        <v>63</v>
      </c>
      <c r="C238" s="541">
        <f t="shared" ref="C238:N238" si="273">C226</f>
        <v>2077</v>
      </c>
      <c r="D238" s="541">
        <f t="shared" si="273"/>
        <v>346</v>
      </c>
      <c r="E238" s="541">
        <f t="shared" si="273"/>
        <v>353</v>
      </c>
      <c r="F238" s="541">
        <f t="shared" si="273"/>
        <v>102.02312138728324</v>
      </c>
      <c r="G238" s="542">
        <f t="shared" si="273"/>
        <v>3208.5080600000001</v>
      </c>
      <c r="H238" s="542">
        <f t="shared" ref="H238" si="274">H226</f>
        <v>3208.5080600000001</v>
      </c>
      <c r="I238" s="542">
        <f t="shared" si="273"/>
        <v>534.75134333333335</v>
      </c>
      <c r="J238" s="542">
        <f t="shared" si="273"/>
        <v>549.66527000000031</v>
      </c>
      <c r="K238" s="542">
        <f t="shared" si="273"/>
        <v>14.913926666666953</v>
      </c>
      <c r="L238" s="542">
        <f t="shared" si="273"/>
        <v>0</v>
      </c>
      <c r="M238" s="542">
        <f t="shared" si="273"/>
        <v>549.66527000000031</v>
      </c>
      <c r="N238" s="542">
        <f t="shared" si="273"/>
        <v>102.78894608729772</v>
      </c>
      <c r="O238" s="600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</row>
    <row r="239" spans="1:251" s="6" customFormat="1" ht="15.75" thickBot="1" x14ac:dyDescent="0.3">
      <c r="A239" s="13">
        <v>1</v>
      </c>
      <c r="B239" s="251" t="s">
        <v>61</v>
      </c>
      <c r="C239" s="543">
        <f t="shared" ref="C239:N239" si="275">C227</f>
        <v>0</v>
      </c>
      <c r="D239" s="543">
        <f t="shared" si="275"/>
        <v>0</v>
      </c>
      <c r="E239" s="543">
        <f t="shared" si="275"/>
        <v>0</v>
      </c>
      <c r="F239" s="543">
        <f t="shared" si="275"/>
        <v>0</v>
      </c>
      <c r="G239" s="544">
        <f t="shared" si="275"/>
        <v>42923.610369999995</v>
      </c>
      <c r="H239" s="544">
        <f t="shared" ref="H239" si="276">H227</f>
        <v>42923.610369999995</v>
      </c>
      <c r="I239" s="544">
        <f t="shared" si="275"/>
        <v>7153.935061666667</v>
      </c>
      <c r="J239" s="544">
        <f t="shared" si="275"/>
        <v>6573.6409400000039</v>
      </c>
      <c r="K239" s="544">
        <f t="shared" si="275"/>
        <v>-580.29412166666282</v>
      </c>
      <c r="L239" s="544">
        <f t="shared" si="275"/>
        <v>-55.675539999999998</v>
      </c>
      <c r="M239" s="544">
        <f t="shared" si="275"/>
        <v>6517.9654000000046</v>
      </c>
      <c r="N239" s="544">
        <f t="shared" si="275"/>
        <v>91.888462550127329</v>
      </c>
      <c r="O239" s="600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</row>
    <row r="240" spans="1:251" ht="15.75" thickBot="1" x14ac:dyDescent="0.3">
      <c r="A240" s="13">
        <v>1</v>
      </c>
      <c r="B240" s="55" t="s">
        <v>14</v>
      </c>
      <c r="C240" s="545"/>
      <c r="D240" s="545"/>
      <c r="E240" s="546"/>
      <c r="F240" s="545"/>
      <c r="G240" s="533"/>
      <c r="H240" s="533"/>
      <c r="I240" s="533"/>
      <c r="J240" s="534"/>
      <c r="K240" s="534">
        <f t="shared" si="245"/>
        <v>0</v>
      </c>
      <c r="L240" s="534"/>
      <c r="M240" s="534"/>
      <c r="N240" s="533"/>
      <c r="O240" s="600"/>
    </row>
    <row r="241" spans="1:251" ht="29.25" x14ac:dyDescent="0.25">
      <c r="A241" s="13">
        <v>1</v>
      </c>
      <c r="B241" s="80" t="s">
        <v>127</v>
      </c>
      <c r="C241" s="402"/>
      <c r="D241" s="402"/>
      <c r="E241" s="402"/>
      <c r="F241" s="402"/>
      <c r="G241" s="441"/>
      <c r="H241" s="441"/>
      <c r="I241" s="441"/>
      <c r="J241" s="441"/>
      <c r="K241" s="441">
        <f t="shared" si="245"/>
        <v>0</v>
      </c>
      <c r="L241" s="441"/>
      <c r="M241" s="441"/>
      <c r="N241" s="441"/>
      <c r="O241" s="600"/>
    </row>
    <row r="242" spans="1:251" s="24" customFormat="1" ht="30" x14ac:dyDescent="0.25">
      <c r="A242" s="13">
        <v>1</v>
      </c>
      <c r="B242" s="46" t="s">
        <v>74</v>
      </c>
      <c r="C242" s="298">
        <f>SUM(C243:C246)</f>
        <v>7990</v>
      </c>
      <c r="D242" s="298">
        <f>SUM(D243:D246)</f>
        <v>1332</v>
      </c>
      <c r="E242" s="298">
        <f>SUM(E243:E246)</f>
        <v>931</v>
      </c>
      <c r="F242" s="298">
        <f>E242/D242*100</f>
        <v>69.894894894894904</v>
      </c>
      <c r="G242" s="441">
        <f>SUM(G243:G246)</f>
        <v>25471.317299999999</v>
      </c>
      <c r="H242" s="441">
        <f>SUM(H243:H246)</f>
        <v>25471.317299999999</v>
      </c>
      <c r="I242" s="613">
        <f t="shared" ref="I242:M242" si="277">SUM(I243:I246)</f>
        <v>4245.2195499999998</v>
      </c>
      <c r="J242" s="441">
        <f t="shared" si="277"/>
        <v>2819.1329000000001</v>
      </c>
      <c r="K242" s="441">
        <f t="shared" si="277"/>
        <v>-1426.0866500000002</v>
      </c>
      <c r="L242" s="441">
        <f t="shared" si="277"/>
        <v>-27.935290000000002</v>
      </c>
      <c r="M242" s="441">
        <f t="shared" si="277"/>
        <v>2791.1976100000002</v>
      </c>
      <c r="N242" s="441">
        <f t="shared" ref="N242:N252" si="278">J242/I242*100</f>
        <v>66.407234462113991</v>
      </c>
      <c r="O242" s="600"/>
    </row>
    <row r="243" spans="1:251" s="24" customFormat="1" ht="30" x14ac:dyDescent="0.25">
      <c r="A243" s="13">
        <v>1</v>
      </c>
      <c r="B243" s="45" t="s">
        <v>43</v>
      </c>
      <c r="C243" s="298">
        <v>6000</v>
      </c>
      <c r="D243" s="604">
        <f>ROUND(C243/12*$B$3,0)</f>
        <v>1000</v>
      </c>
      <c r="E243" s="298">
        <v>785</v>
      </c>
      <c r="F243" s="298">
        <f>E243/D243*100</f>
        <v>78.5</v>
      </c>
      <c r="G243" s="441">
        <v>20580</v>
      </c>
      <c r="H243" s="441">
        <v>20580</v>
      </c>
      <c r="I243" s="614">
        <f>G243/12*$B$3+(H243-G243)/11*1</f>
        <v>3430</v>
      </c>
      <c r="J243" s="441">
        <f t="shared" ref="J243:J245" si="279">M243-L243</f>
        <v>2525.3590399999998</v>
      </c>
      <c r="K243" s="441">
        <f t="shared" si="245"/>
        <v>-904.64096000000018</v>
      </c>
      <c r="L243" s="441">
        <v>-13.631790000000001</v>
      </c>
      <c r="M243" s="441">
        <v>2511.7272499999999</v>
      </c>
      <c r="N243" s="441">
        <f t="shared" si="278"/>
        <v>73.625627988338181</v>
      </c>
      <c r="O243" s="600"/>
    </row>
    <row r="244" spans="1:251" s="24" customFormat="1" ht="30" x14ac:dyDescent="0.25">
      <c r="A244" s="13">
        <v>1</v>
      </c>
      <c r="B244" s="45" t="s">
        <v>44</v>
      </c>
      <c r="C244" s="298">
        <v>1800</v>
      </c>
      <c r="D244" s="299">
        <f t="shared" ref="D244:D251" si="280">ROUND(C244/12*$B$3,0)</f>
        <v>300</v>
      </c>
      <c r="E244" s="298">
        <v>145</v>
      </c>
      <c r="F244" s="298">
        <f>E244/D244*100</f>
        <v>48.333333333333336</v>
      </c>
      <c r="G244" s="441">
        <v>3426.48</v>
      </c>
      <c r="H244" s="441">
        <v>3426.48</v>
      </c>
      <c r="I244" s="614">
        <f>G244/12*$B$3+(H244-G244)/11*1</f>
        <v>571.08000000000004</v>
      </c>
      <c r="J244" s="441">
        <f t="shared" si="279"/>
        <v>286.06419000000011</v>
      </c>
      <c r="K244" s="441">
        <f t="shared" si="245"/>
        <v>-285.01580999999993</v>
      </c>
      <c r="L244" s="441">
        <v>-14.3035</v>
      </c>
      <c r="M244" s="441">
        <v>271.76069000000012</v>
      </c>
      <c r="N244" s="441">
        <f t="shared" si="278"/>
        <v>50.09178924143729</v>
      </c>
      <c r="O244" s="600"/>
    </row>
    <row r="245" spans="1:251" s="24" customFormat="1" ht="30" x14ac:dyDescent="0.25">
      <c r="A245" s="13">
        <v>1</v>
      </c>
      <c r="B245" s="45" t="s">
        <v>68</v>
      </c>
      <c r="C245" s="298"/>
      <c r="D245" s="299">
        <f t="shared" si="280"/>
        <v>0</v>
      </c>
      <c r="E245" s="298"/>
      <c r="F245" s="298"/>
      <c r="G245" s="441"/>
      <c r="H245" s="441"/>
      <c r="I245" s="614">
        <f>G245/12*$B$3+(H245-G245)/11*1</f>
        <v>0</v>
      </c>
      <c r="J245" s="441">
        <f t="shared" si="279"/>
        <v>0</v>
      </c>
      <c r="K245" s="441">
        <f t="shared" si="245"/>
        <v>0</v>
      </c>
      <c r="L245" s="441"/>
      <c r="M245" s="441"/>
      <c r="N245" s="441" t="e">
        <f t="shared" si="278"/>
        <v>#DIV/0!</v>
      </c>
      <c r="O245" s="600"/>
    </row>
    <row r="246" spans="1:251" s="24" customFormat="1" ht="30" x14ac:dyDescent="0.25">
      <c r="A246" s="13">
        <v>1</v>
      </c>
      <c r="B246" s="45" t="s">
        <v>69</v>
      </c>
      <c r="C246" s="298">
        <v>190</v>
      </c>
      <c r="D246" s="299">
        <f t="shared" si="280"/>
        <v>32</v>
      </c>
      <c r="E246" s="298">
        <v>1</v>
      </c>
      <c r="F246" s="298">
        <f t="shared" ref="F246:F251" si="281">E246/D246*100</f>
        <v>3.125</v>
      </c>
      <c r="G246" s="441">
        <v>1464.8373000000001</v>
      </c>
      <c r="H246" s="441">
        <v>1464.8373000000001</v>
      </c>
      <c r="I246" s="614">
        <f>G246/12*$B$3+(H246-G246)/11*1</f>
        <v>244.13955000000001</v>
      </c>
      <c r="J246" s="441">
        <f t="shared" ref="J246:J251" si="282">M246-L246</f>
        <v>7.70967</v>
      </c>
      <c r="K246" s="441">
        <f t="shared" si="245"/>
        <v>-236.42988000000003</v>
      </c>
      <c r="L246" s="441">
        <v>0</v>
      </c>
      <c r="M246" s="441">
        <v>7.70967</v>
      </c>
      <c r="N246" s="441">
        <f t="shared" si="278"/>
        <v>3.1578947368421053</v>
      </c>
      <c r="O246" s="600"/>
    </row>
    <row r="247" spans="1:251" s="24" customFormat="1" ht="30" x14ac:dyDescent="0.25">
      <c r="A247" s="13">
        <v>1</v>
      </c>
      <c r="B247" s="46" t="s">
        <v>66</v>
      </c>
      <c r="C247" s="298">
        <f>C248+C250+C251</f>
        <v>11300</v>
      </c>
      <c r="D247" s="298">
        <f t="shared" ref="D247:E247" si="283">D248+D250+D251</f>
        <v>1884</v>
      </c>
      <c r="E247" s="298">
        <f t="shared" si="283"/>
        <v>1865</v>
      </c>
      <c r="F247" s="298">
        <f t="shared" si="281"/>
        <v>98.991507430997871</v>
      </c>
      <c r="G247" s="442">
        <f t="shared" ref="G247:M247" si="284">G248+G250+G251</f>
        <v>28113.513999999999</v>
      </c>
      <c r="H247" s="442">
        <f t="shared" ref="H247" si="285">H248+H250+H251</f>
        <v>28113.513999999999</v>
      </c>
      <c r="I247" s="615">
        <f t="shared" si="284"/>
        <v>4685.5856666666668</v>
      </c>
      <c r="J247" s="442">
        <f t="shared" si="284"/>
        <v>4304.3092300000017</v>
      </c>
      <c r="K247" s="442">
        <f t="shared" si="284"/>
        <v>-381.27643666666495</v>
      </c>
      <c r="L247" s="442">
        <f t="shared" si="284"/>
        <v>0</v>
      </c>
      <c r="M247" s="442">
        <f t="shared" si="284"/>
        <v>4304.3092300000017</v>
      </c>
      <c r="N247" s="441">
        <f t="shared" si="278"/>
        <v>91.862779515929631</v>
      </c>
      <c r="O247" s="600"/>
    </row>
    <row r="248" spans="1:251" s="24" customFormat="1" ht="30" x14ac:dyDescent="0.25">
      <c r="A248" s="13">
        <v>1</v>
      </c>
      <c r="B248" s="45" t="s">
        <v>62</v>
      </c>
      <c r="C248" s="298">
        <v>2200</v>
      </c>
      <c r="D248" s="604">
        <f>ROUND(C248/12*$B$3,0)</f>
        <v>367</v>
      </c>
      <c r="E248" s="298">
        <v>769</v>
      </c>
      <c r="F248" s="298">
        <f t="shared" si="281"/>
        <v>209.5367847411444</v>
      </c>
      <c r="G248" s="441">
        <v>3110.8</v>
      </c>
      <c r="H248" s="441">
        <v>3110.8</v>
      </c>
      <c r="I248" s="614">
        <f>G248/12*$B$3+(H248-G248)/11*1</f>
        <v>518.4666666666667</v>
      </c>
      <c r="J248" s="441">
        <f t="shared" si="282"/>
        <v>1113.8017500000005</v>
      </c>
      <c r="K248" s="441">
        <f t="shared" si="245"/>
        <v>595.33508333333384</v>
      </c>
      <c r="L248" s="441">
        <v>0</v>
      </c>
      <c r="M248" s="441">
        <v>1113.8017500000005</v>
      </c>
      <c r="N248" s="441">
        <f t="shared" si="278"/>
        <v>214.82610582486831</v>
      </c>
      <c r="O248" s="600"/>
    </row>
    <row r="249" spans="1:251" s="24" customFormat="1" ht="45" x14ac:dyDescent="0.25">
      <c r="A249" s="13"/>
      <c r="B249" s="621" t="s">
        <v>90</v>
      </c>
      <c r="C249" s="298"/>
      <c r="D249" s="604"/>
      <c r="E249" s="298"/>
      <c r="F249" s="298"/>
      <c r="G249" s="441"/>
      <c r="H249" s="441"/>
      <c r="I249" s="614">
        <f>G249/12*$B$3</f>
        <v>0</v>
      </c>
      <c r="J249" s="441"/>
      <c r="K249" s="441"/>
      <c r="L249" s="441"/>
      <c r="M249" s="441"/>
      <c r="N249" s="441"/>
      <c r="O249" s="600"/>
    </row>
    <row r="250" spans="1:251" s="24" customFormat="1" ht="60" x14ac:dyDescent="0.25">
      <c r="A250" s="13">
        <v>1</v>
      </c>
      <c r="B250" s="45" t="s">
        <v>73</v>
      </c>
      <c r="C250" s="298">
        <v>6400</v>
      </c>
      <c r="D250" s="299">
        <f t="shared" si="280"/>
        <v>1067</v>
      </c>
      <c r="E250" s="298">
        <v>618</v>
      </c>
      <c r="F250" s="298">
        <f t="shared" si="281"/>
        <v>57.919400187441425</v>
      </c>
      <c r="G250" s="441">
        <v>20831.808000000001</v>
      </c>
      <c r="H250" s="441">
        <v>20831.808000000001</v>
      </c>
      <c r="I250" s="614">
        <f>G250/12*$B$3+(H250-G250)/11*1</f>
        <v>3471.9680000000003</v>
      </c>
      <c r="J250" s="441">
        <f t="shared" si="282"/>
        <v>2542.7098400000013</v>
      </c>
      <c r="K250" s="441">
        <f t="shared" si="245"/>
        <v>-929.25815999999895</v>
      </c>
      <c r="L250" s="441">
        <v>0</v>
      </c>
      <c r="M250" s="441">
        <v>2542.7098400000013</v>
      </c>
      <c r="N250" s="441">
        <f t="shared" si="278"/>
        <v>73.235405395441461</v>
      </c>
      <c r="O250" s="600"/>
    </row>
    <row r="251" spans="1:251" s="24" customFormat="1" ht="45.75" thickBot="1" x14ac:dyDescent="0.3">
      <c r="A251" s="13">
        <v>1</v>
      </c>
      <c r="B251" s="45" t="s">
        <v>63</v>
      </c>
      <c r="C251" s="298">
        <v>2700</v>
      </c>
      <c r="D251" s="299">
        <f t="shared" si="280"/>
        <v>450</v>
      </c>
      <c r="E251" s="298">
        <v>478</v>
      </c>
      <c r="F251" s="298">
        <f t="shared" si="281"/>
        <v>106.22222222222221</v>
      </c>
      <c r="G251" s="441">
        <v>4170.9059999999999</v>
      </c>
      <c r="H251" s="441">
        <v>4170.9059999999999</v>
      </c>
      <c r="I251" s="614">
        <f>G251/12*$B$3+(H251-G251)/11*1</f>
        <v>695.15099999999995</v>
      </c>
      <c r="J251" s="441">
        <f t="shared" si="282"/>
        <v>647.79764000000011</v>
      </c>
      <c r="K251" s="441">
        <f t="shared" si="245"/>
        <v>-47.353359999999839</v>
      </c>
      <c r="L251" s="441">
        <v>0</v>
      </c>
      <c r="M251" s="441">
        <v>647.79764000000011</v>
      </c>
      <c r="N251" s="441">
        <f t="shared" si="278"/>
        <v>93.188046913548305</v>
      </c>
      <c r="O251" s="600"/>
    </row>
    <row r="252" spans="1:251" s="8" customFormat="1" ht="15.75" thickBot="1" x14ac:dyDescent="0.3">
      <c r="A252" s="13">
        <v>1</v>
      </c>
      <c r="B252" s="115" t="s">
        <v>3</v>
      </c>
      <c r="C252" s="345"/>
      <c r="D252" s="345"/>
      <c r="E252" s="345"/>
      <c r="F252" s="345"/>
      <c r="G252" s="461">
        <f>G247+G242</f>
        <v>53584.831299999998</v>
      </c>
      <c r="H252" s="461">
        <f>H247+H242</f>
        <v>53584.831299999998</v>
      </c>
      <c r="I252" s="461">
        <f t="shared" ref="I252:M252" si="286">I247+I242</f>
        <v>8930.8052166666675</v>
      </c>
      <c r="J252" s="461">
        <f t="shared" si="286"/>
        <v>7123.4421300000013</v>
      </c>
      <c r="K252" s="461">
        <f t="shared" si="286"/>
        <v>-1807.3630866666651</v>
      </c>
      <c r="L252" s="461">
        <f t="shared" si="286"/>
        <v>-27.935290000000002</v>
      </c>
      <c r="M252" s="461">
        <f t="shared" si="286"/>
        <v>7095.5068400000018</v>
      </c>
      <c r="N252" s="461">
        <f t="shared" si="278"/>
        <v>79.762596509284904</v>
      </c>
      <c r="O252" s="600"/>
    </row>
    <row r="253" spans="1:251" x14ac:dyDescent="0.25">
      <c r="A253" s="13">
        <v>1</v>
      </c>
      <c r="B253" s="150" t="s">
        <v>12</v>
      </c>
      <c r="C253" s="547"/>
      <c r="D253" s="547"/>
      <c r="E253" s="547"/>
      <c r="F253" s="547"/>
      <c r="G253" s="548"/>
      <c r="H253" s="548"/>
      <c r="I253" s="548"/>
      <c r="J253" s="548"/>
      <c r="K253" s="548">
        <f t="shared" si="245"/>
        <v>0</v>
      </c>
      <c r="L253" s="548"/>
      <c r="M253" s="548"/>
      <c r="N253" s="548"/>
      <c r="O253" s="600"/>
    </row>
    <row r="254" spans="1:251" s="6" customFormat="1" ht="30" x14ac:dyDescent="0.25">
      <c r="A254" s="13">
        <v>1</v>
      </c>
      <c r="B254" s="151" t="s">
        <v>74</v>
      </c>
      <c r="C254" s="549">
        <f t="shared" ref="C254:N254" si="287">C242</f>
        <v>7990</v>
      </c>
      <c r="D254" s="549">
        <f t="shared" si="287"/>
        <v>1332</v>
      </c>
      <c r="E254" s="549">
        <f t="shared" si="287"/>
        <v>931</v>
      </c>
      <c r="F254" s="549">
        <f t="shared" si="287"/>
        <v>69.894894894894904</v>
      </c>
      <c r="G254" s="550">
        <f t="shared" si="287"/>
        <v>25471.317299999999</v>
      </c>
      <c r="H254" s="550">
        <f t="shared" ref="H254" si="288">H242</f>
        <v>25471.317299999999</v>
      </c>
      <c r="I254" s="550">
        <f t="shared" si="287"/>
        <v>4245.2195499999998</v>
      </c>
      <c r="J254" s="550">
        <f t="shared" si="287"/>
        <v>2819.1329000000001</v>
      </c>
      <c r="K254" s="550">
        <f t="shared" si="287"/>
        <v>-1426.0866500000002</v>
      </c>
      <c r="L254" s="550">
        <f t="shared" si="287"/>
        <v>-27.935290000000002</v>
      </c>
      <c r="M254" s="550">
        <f t="shared" si="287"/>
        <v>2791.1976100000002</v>
      </c>
      <c r="N254" s="550">
        <f t="shared" si="287"/>
        <v>66.407234462113991</v>
      </c>
      <c r="O254" s="600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  <c r="IQ254" s="8"/>
    </row>
    <row r="255" spans="1:251" s="6" customFormat="1" ht="30" x14ac:dyDescent="0.25">
      <c r="A255" s="13">
        <v>1</v>
      </c>
      <c r="B255" s="152" t="s">
        <v>43</v>
      </c>
      <c r="C255" s="549">
        <f t="shared" ref="C255:N255" si="289">C243</f>
        <v>6000</v>
      </c>
      <c r="D255" s="549">
        <f t="shared" si="289"/>
        <v>1000</v>
      </c>
      <c r="E255" s="549">
        <f t="shared" si="289"/>
        <v>785</v>
      </c>
      <c r="F255" s="549">
        <f t="shared" si="289"/>
        <v>78.5</v>
      </c>
      <c r="G255" s="550">
        <f t="shared" si="289"/>
        <v>20580</v>
      </c>
      <c r="H255" s="550">
        <f t="shared" ref="H255" si="290">H243</f>
        <v>20580</v>
      </c>
      <c r="I255" s="550">
        <f t="shared" si="289"/>
        <v>3430</v>
      </c>
      <c r="J255" s="550">
        <f t="shared" si="289"/>
        <v>2525.3590399999998</v>
      </c>
      <c r="K255" s="550">
        <f t="shared" si="289"/>
        <v>-904.64096000000018</v>
      </c>
      <c r="L255" s="550">
        <f t="shared" si="289"/>
        <v>-13.631790000000001</v>
      </c>
      <c r="M255" s="550">
        <f t="shared" si="289"/>
        <v>2511.7272499999999</v>
      </c>
      <c r="N255" s="550">
        <f t="shared" si="289"/>
        <v>73.625627988338181</v>
      </c>
      <c r="O255" s="600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  <c r="IQ255" s="8"/>
    </row>
    <row r="256" spans="1:251" s="6" customFormat="1" ht="30" x14ac:dyDescent="0.25">
      <c r="A256" s="13">
        <v>1</v>
      </c>
      <c r="B256" s="152" t="s">
        <v>44</v>
      </c>
      <c r="C256" s="549">
        <f t="shared" ref="C256:N256" si="291">C244</f>
        <v>1800</v>
      </c>
      <c r="D256" s="549">
        <f t="shared" si="291"/>
        <v>300</v>
      </c>
      <c r="E256" s="549">
        <f t="shared" si="291"/>
        <v>145</v>
      </c>
      <c r="F256" s="549">
        <f t="shared" si="291"/>
        <v>48.333333333333336</v>
      </c>
      <c r="G256" s="550">
        <f t="shared" si="291"/>
        <v>3426.48</v>
      </c>
      <c r="H256" s="550">
        <f t="shared" ref="H256" si="292">H244</f>
        <v>3426.48</v>
      </c>
      <c r="I256" s="550">
        <f t="shared" si="291"/>
        <v>571.08000000000004</v>
      </c>
      <c r="J256" s="550">
        <f t="shared" si="291"/>
        <v>286.06419000000011</v>
      </c>
      <c r="K256" s="550">
        <f t="shared" si="291"/>
        <v>-285.01580999999993</v>
      </c>
      <c r="L256" s="550">
        <f t="shared" si="291"/>
        <v>-14.3035</v>
      </c>
      <c r="M256" s="550">
        <f t="shared" si="291"/>
        <v>271.76069000000012</v>
      </c>
      <c r="N256" s="550">
        <f t="shared" si="291"/>
        <v>50.09178924143729</v>
      </c>
      <c r="O256" s="600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  <c r="IQ256" s="8"/>
    </row>
    <row r="257" spans="1:251" s="6" customFormat="1" ht="30" x14ac:dyDescent="0.25">
      <c r="A257" s="13">
        <v>1</v>
      </c>
      <c r="B257" s="152" t="s">
        <v>68</v>
      </c>
      <c r="C257" s="549">
        <f t="shared" ref="C257:E264" si="293">C245</f>
        <v>0</v>
      </c>
      <c r="D257" s="549">
        <f t="shared" si="293"/>
        <v>0</v>
      </c>
      <c r="E257" s="549">
        <f t="shared" si="293"/>
        <v>0</v>
      </c>
      <c r="F257" s="549"/>
      <c r="G257" s="550">
        <f t="shared" ref="G257:M257" si="294">G245</f>
        <v>0</v>
      </c>
      <c r="H257" s="550">
        <f t="shared" ref="H257" si="295">H245</f>
        <v>0</v>
      </c>
      <c r="I257" s="550">
        <f t="shared" si="294"/>
        <v>0</v>
      </c>
      <c r="J257" s="550">
        <f t="shared" si="294"/>
        <v>0</v>
      </c>
      <c r="K257" s="550">
        <f t="shared" si="294"/>
        <v>0</v>
      </c>
      <c r="L257" s="550">
        <f t="shared" si="294"/>
        <v>0</v>
      </c>
      <c r="M257" s="550">
        <f t="shared" si="294"/>
        <v>0</v>
      </c>
      <c r="N257" s="550"/>
      <c r="O257" s="600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  <c r="IQ257" s="8"/>
    </row>
    <row r="258" spans="1:251" s="6" customFormat="1" ht="30" x14ac:dyDescent="0.25">
      <c r="A258" s="13">
        <v>1</v>
      </c>
      <c r="B258" s="152" t="s">
        <v>69</v>
      </c>
      <c r="C258" s="549">
        <f t="shared" si="293"/>
        <v>190</v>
      </c>
      <c r="D258" s="549">
        <f t="shared" si="293"/>
        <v>32</v>
      </c>
      <c r="E258" s="549">
        <f t="shared" si="293"/>
        <v>1</v>
      </c>
      <c r="F258" s="549">
        <f t="shared" ref="F258:F264" si="296">F246</f>
        <v>3.125</v>
      </c>
      <c r="G258" s="550">
        <f t="shared" ref="G258:M258" si="297">G246</f>
        <v>1464.8373000000001</v>
      </c>
      <c r="H258" s="550">
        <f t="shared" ref="H258" si="298">H246</f>
        <v>1464.8373000000001</v>
      </c>
      <c r="I258" s="550">
        <f t="shared" si="297"/>
        <v>244.13955000000001</v>
      </c>
      <c r="J258" s="550">
        <f t="shared" si="297"/>
        <v>7.70967</v>
      </c>
      <c r="K258" s="550">
        <f t="shared" si="297"/>
        <v>-236.42988000000003</v>
      </c>
      <c r="L258" s="550">
        <f t="shared" si="297"/>
        <v>0</v>
      </c>
      <c r="M258" s="550">
        <f t="shared" si="297"/>
        <v>7.70967</v>
      </c>
      <c r="N258" s="550">
        <f t="shared" ref="N258:N264" si="299">N246</f>
        <v>3.1578947368421053</v>
      </c>
      <c r="O258" s="600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  <c r="IP258" s="8"/>
      <c r="IQ258" s="8"/>
    </row>
    <row r="259" spans="1:251" s="6" customFormat="1" ht="30" x14ac:dyDescent="0.25">
      <c r="A259" s="13">
        <v>1</v>
      </c>
      <c r="B259" s="151" t="s">
        <v>66</v>
      </c>
      <c r="C259" s="549">
        <f t="shared" si="293"/>
        <v>11300</v>
      </c>
      <c r="D259" s="549">
        <f t="shared" si="293"/>
        <v>1884</v>
      </c>
      <c r="E259" s="549">
        <f t="shared" si="293"/>
        <v>1865</v>
      </c>
      <c r="F259" s="549">
        <f t="shared" si="296"/>
        <v>98.991507430997871</v>
      </c>
      <c r="G259" s="550">
        <f t="shared" ref="G259:M259" si="300">G247</f>
        <v>28113.513999999999</v>
      </c>
      <c r="H259" s="550">
        <f t="shared" ref="H259" si="301">H247</f>
        <v>28113.513999999999</v>
      </c>
      <c r="I259" s="550">
        <f t="shared" si="300"/>
        <v>4685.5856666666668</v>
      </c>
      <c r="J259" s="550">
        <f t="shared" si="300"/>
        <v>4304.3092300000017</v>
      </c>
      <c r="K259" s="550">
        <f t="shared" si="300"/>
        <v>-381.27643666666495</v>
      </c>
      <c r="L259" s="550">
        <f t="shared" si="300"/>
        <v>0</v>
      </c>
      <c r="M259" s="550">
        <f t="shared" si="300"/>
        <v>4304.3092300000017</v>
      </c>
      <c r="N259" s="550">
        <f t="shared" si="299"/>
        <v>91.862779515929631</v>
      </c>
      <c r="O259" s="600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  <c r="IP259" s="8"/>
      <c r="IQ259" s="8"/>
    </row>
    <row r="260" spans="1:251" s="6" customFormat="1" ht="30" x14ac:dyDescent="0.25">
      <c r="A260" s="13">
        <v>1</v>
      </c>
      <c r="B260" s="152" t="s">
        <v>62</v>
      </c>
      <c r="C260" s="549">
        <f t="shared" si="293"/>
        <v>2200</v>
      </c>
      <c r="D260" s="549">
        <f t="shared" si="293"/>
        <v>367</v>
      </c>
      <c r="E260" s="549">
        <f t="shared" si="293"/>
        <v>769</v>
      </c>
      <c r="F260" s="549">
        <f t="shared" si="296"/>
        <v>209.5367847411444</v>
      </c>
      <c r="G260" s="550">
        <f t="shared" ref="G260:M260" si="302">G248</f>
        <v>3110.8</v>
      </c>
      <c r="H260" s="550">
        <f t="shared" ref="H260" si="303">H248</f>
        <v>3110.8</v>
      </c>
      <c r="I260" s="550">
        <f t="shared" si="302"/>
        <v>518.4666666666667</v>
      </c>
      <c r="J260" s="550">
        <f t="shared" si="302"/>
        <v>1113.8017500000005</v>
      </c>
      <c r="K260" s="550">
        <f t="shared" si="302"/>
        <v>595.33508333333384</v>
      </c>
      <c r="L260" s="550">
        <f t="shared" si="302"/>
        <v>0</v>
      </c>
      <c r="M260" s="550">
        <f t="shared" si="302"/>
        <v>1113.8017500000005</v>
      </c>
      <c r="N260" s="550">
        <f t="shared" si="299"/>
        <v>214.82610582486831</v>
      </c>
      <c r="O260" s="600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  <c r="IQ260" s="8"/>
    </row>
    <row r="261" spans="1:251" s="6" customFormat="1" ht="45" x14ac:dyDescent="0.25">
      <c r="A261" s="13"/>
      <c r="B261" s="152" t="s">
        <v>90</v>
      </c>
      <c r="C261" s="549">
        <f t="shared" si="293"/>
        <v>0</v>
      </c>
      <c r="D261" s="549">
        <f t="shared" si="293"/>
        <v>0</v>
      </c>
      <c r="E261" s="549">
        <f t="shared" si="293"/>
        <v>0</v>
      </c>
      <c r="F261" s="549">
        <f t="shared" si="296"/>
        <v>0</v>
      </c>
      <c r="G261" s="549">
        <f t="shared" ref="G261:M261" si="304">G249</f>
        <v>0</v>
      </c>
      <c r="H261" s="549">
        <f t="shared" ref="H261" si="305">H249</f>
        <v>0</v>
      </c>
      <c r="I261" s="549">
        <f t="shared" si="304"/>
        <v>0</v>
      </c>
      <c r="J261" s="549">
        <f t="shared" si="304"/>
        <v>0</v>
      </c>
      <c r="K261" s="549">
        <f t="shared" si="304"/>
        <v>0</v>
      </c>
      <c r="L261" s="549">
        <f t="shared" si="304"/>
        <v>0</v>
      </c>
      <c r="M261" s="549">
        <f t="shared" si="304"/>
        <v>0</v>
      </c>
      <c r="N261" s="549">
        <f t="shared" si="299"/>
        <v>0</v>
      </c>
      <c r="O261" s="600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  <c r="IP261" s="8"/>
      <c r="IQ261" s="8"/>
    </row>
    <row r="262" spans="1:251" s="6" customFormat="1" ht="60" x14ac:dyDescent="0.25">
      <c r="A262" s="13">
        <v>1</v>
      </c>
      <c r="B262" s="152" t="s">
        <v>45</v>
      </c>
      <c r="C262" s="549">
        <f t="shared" si="293"/>
        <v>6400</v>
      </c>
      <c r="D262" s="549">
        <f t="shared" si="293"/>
        <v>1067</v>
      </c>
      <c r="E262" s="549">
        <f t="shared" si="293"/>
        <v>618</v>
      </c>
      <c r="F262" s="549">
        <f t="shared" si="296"/>
        <v>57.919400187441425</v>
      </c>
      <c r="G262" s="550">
        <f t="shared" ref="G262:M262" si="306">G250</f>
        <v>20831.808000000001</v>
      </c>
      <c r="H262" s="550">
        <f t="shared" ref="H262" si="307">H250</f>
        <v>20831.808000000001</v>
      </c>
      <c r="I262" s="550">
        <f t="shared" si="306"/>
        <v>3471.9680000000003</v>
      </c>
      <c r="J262" s="550">
        <f t="shared" si="306"/>
        <v>2542.7098400000013</v>
      </c>
      <c r="K262" s="550">
        <f t="shared" si="306"/>
        <v>-929.25815999999895</v>
      </c>
      <c r="L262" s="550">
        <f t="shared" si="306"/>
        <v>0</v>
      </c>
      <c r="M262" s="550">
        <f t="shared" si="306"/>
        <v>2542.7098400000013</v>
      </c>
      <c r="N262" s="550">
        <f t="shared" si="299"/>
        <v>73.235405395441461</v>
      </c>
      <c r="O262" s="600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  <c r="IP262" s="8"/>
      <c r="IQ262" s="8"/>
    </row>
    <row r="263" spans="1:251" s="6" customFormat="1" ht="45.75" thickBot="1" x14ac:dyDescent="0.3">
      <c r="A263" s="13">
        <v>1</v>
      </c>
      <c r="B263" s="152" t="s">
        <v>63</v>
      </c>
      <c r="C263" s="549">
        <f t="shared" si="293"/>
        <v>2700</v>
      </c>
      <c r="D263" s="549">
        <f t="shared" si="293"/>
        <v>450</v>
      </c>
      <c r="E263" s="549">
        <f t="shared" si="293"/>
        <v>478</v>
      </c>
      <c r="F263" s="549">
        <f t="shared" si="296"/>
        <v>106.22222222222221</v>
      </c>
      <c r="G263" s="550">
        <f t="shared" ref="G263:M263" si="308">G251</f>
        <v>4170.9059999999999</v>
      </c>
      <c r="H263" s="550">
        <f t="shared" ref="H263" si="309">H251</f>
        <v>4170.9059999999999</v>
      </c>
      <c r="I263" s="550">
        <f t="shared" si="308"/>
        <v>695.15099999999995</v>
      </c>
      <c r="J263" s="550">
        <f t="shared" si="308"/>
        <v>647.79764000000011</v>
      </c>
      <c r="K263" s="550">
        <f t="shared" si="308"/>
        <v>-47.353359999999839</v>
      </c>
      <c r="L263" s="550">
        <f t="shared" si="308"/>
        <v>0</v>
      </c>
      <c r="M263" s="550">
        <f t="shared" si="308"/>
        <v>647.79764000000011</v>
      </c>
      <c r="N263" s="550">
        <f t="shared" si="299"/>
        <v>93.188046913548305</v>
      </c>
      <c r="O263" s="600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  <c r="BA263" s="8"/>
      <c r="BB263" s="8"/>
      <c r="BC263" s="8"/>
      <c r="BD263" s="8"/>
      <c r="BE263" s="8"/>
      <c r="BF263" s="8"/>
      <c r="BG263" s="8"/>
      <c r="BH263" s="8"/>
      <c r="BI263" s="8"/>
      <c r="BJ263" s="8"/>
      <c r="BK263" s="8"/>
      <c r="BL263" s="8"/>
      <c r="BM263" s="8"/>
      <c r="BN263" s="8"/>
      <c r="BO263" s="8"/>
      <c r="BP263" s="8"/>
      <c r="BQ263" s="8"/>
      <c r="BR263" s="8"/>
      <c r="BS263" s="8"/>
      <c r="BT263" s="8"/>
      <c r="BU263" s="8"/>
      <c r="BV263" s="8"/>
      <c r="BW263" s="8"/>
      <c r="BX263" s="8"/>
      <c r="BY263" s="8"/>
      <c r="BZ263" s="8"/>
      <c r="CA263" s="8"/>
      <c r="CB263" s="8"/>
      <c r="CC263" s="8"/>
      <c r="CD263" s="8"/>
      <c r="CE263" s="8"/>
      <c r="CF263" s="8"/>
      <c r="CG263" s="8"/>
      <c r="CH263" s="8"/>
      <c r="CI263" s="8"/>
      <c r="CJ263" s="8"/>
      <c r="CK263" s="8"/>
      <c r="CL263" s="8"/>
      <c r="CM263" s="8"/>
      <c r="CN263" s="8"/>
      <c r="CO263" s="8"/>
      <c r="CP263" s="8"/>
      <c r="CQ263" s="8"/>
      <c r="CR263" s="8"/>
      <c r="CS263" s="8"/>
      <c r="CT263" s="8"/>
      <c r="CU263" s="8"/>
      <c r="CV263" s="8"/>
      <c r="CW263" s="8"/>
      <c r="CX263" s="8"/>
      <c r="CY263" s="8"/>
      <c r="CZ263" s="8"/>
      <c r="DA263" s="8"/>
      <c r="DB263" s="8"/>
      <c r="DC263" s="8"/>
      <c r="DD263" s="8"/>
      <c r="DE263" s="8"/>
      <c r="DF263" s="8"/>
      <c r="DG263" s="8"/>
      <c r="DH263" s="8"/>
      <c r="DI263" s="8"/>
      <c r="DJ263" s="8"/>
      <c r="DK263" s="8"/>
      <c r="DL263" s="8"/>
      <c r="DM263" s="8"/>
      <c r="DN263" s="8"/>
      <c r="DO263" s="8"/>
      <c r="DP263" s="8"/>
      <c r="DQ263" s="8"/>
      <c r="DR263" s="8"/>
      <c r="DS263" s="8"/>
      <c r="DT263" s="8"/>
      <c r="DU263" s="8"/>
      <c r="DV263" s="8"/>
      <c r="DW263" s="8"/>
      <c r="DX263" s="8"/>
      <c r="DY263" s="8"/>
      <c r="DZ263" s="8"/>
      <c r="EA263" s="8"/>
      <c r="EB263" s="8"/>
      <c r="EC263" s="8"/>
      <c r="ED263" s="8"/>
      <c r="EE263" s="8"/>
      <c r="EF263" s="8"/>
      <c r="EG263" s="8"/>
      <c r="EH263" s="8"/>
      <c r="EI263" s="8"/>
      <c r="EJ263" s="8"/>
      <c r="EK263" s="8"/>
      <c r="EL263" s="8"/>
      <c r="EM263" s="8"/>
      <c r="EN263" s="8"/>
      <c r="EO263" s="8"/>
      <c r="EP263" s="8"/>
      <c r="EQ263" s="8"/>
      <c r="ER263" s="8"/>
      <c r="ES263" s="8"/>
      <c r="ET263" s="8"/>
      <c r="EU263" s="8"/>
      <c r="EV263" s="8"/>
      <c r="EW263" s="8"/>
      <c r="EX263" s="8"/>
      <c r="EY263" s="8"/>
      <c r="EZ263" s="8"/>
      <c r="FA263" s="8"/>
      <c r="FB263" s="8"/>
      <c r="FC263" s="8"/>
      <c r="FD263" s="8"/>
      <c r="FE263" s="8"/>
      <c r="FF263" s="8"/>
      <c r="FG263" s="8"/>
      <c r="FH263" s="8"/>
      <c r="FI263" s="8"/>
      <c r="FJ263" s="8"/>
      <c r="FK263" s="8"/>
      <c r="FL263" s="8"/>
      <c r="FM263" s="8"/>
      <c r="FN263" s="8"/>
      <c r="FO263" s="8"/>
      <c r="FP263" s="8"/>
      <c r="FQ263" s="8"/>
      <c r="FR263" s="8"/>
      <c r="FS263" s="8"/>
      <c r="FT263" s="8"/>
      <c r="FU263" s="8"/>
      <c r="FV263" s="8"/>
      <c r="FW263" s="8"/>
      <c r="FX263" s="8"/>
      <c r="FY263" s="8"/>
      <c r="FZ263" s="8"/>
      <c r="GA263" s="8"/>
      <c r="GB263" s="8"/>
      <c r="GC263" s="8"/>
      <c r="GD263" s="8"/>
      <c r="GE263" s="8"/>
      <c r="GF263" s="8"/>
      <c r="GG263" s="8"/>
      <c r="GH263" s="8"/>
      <c r="GI263" s="8"/>
      <c r="GJ263" s="8"/>
      <c r="GK263" s="8"/>
      <c r="GL263" s="8"/>
      <c r="GM263" s="8"/>
      <c r="GN263" s="8"/>
      <c r="GO263" s="8"/>
      <c r="GP263" s="8"/>
      <c r="GQ263" s="8"/>
      <c r="GR263" s="8"/>
      <c r="GS263" s="8"/>
      <c r="GT263" s="8"/>
      <c r="GU263" s="8"/>
      <c r="GV263" s="8"/>
      <c r="GW263" s="8"/>
      <c r="GX263" s="8"/>
      <c r="GY263" s="8"/>
      <c r="GZ263" s="8"/>
      <c r="HA263" s="8"/>
      <c r="HB263" s="8"/>
      <c r="HC263" s="8"/>
      <c r="HD263" s="8"/>
      <c r="HE263" s="8"/>
      <c r="HF263" s="8"/>
      <c r="HG263" s="8"/>
      <c r="HH263" s="8"/>
      <c r="HI263" s="8"/>
      <c r="HJ263" s="8"/>
      <c r="HK263" s="8"/>
      <c r="HL263" s="8"/>
      <c r="HM263" s="8"/>
      <c r="HN263" s="8"/>
      <c r="HO263" s="8"/>
      <c r="HP263" s="8"/>
      <c r="HQ263" s="8"/>
      <c r="HR263" s="8"/>
      <c r="HS263" s="8"/>
      <c r="HT263" s="8"/>
      <c r="HU263" s="8"/>
      <c r="HV263" s="8"/>
      <c r="HW263" s="8"/>
      <c r="HX263" s="8"/>
      <c r="HY263" s="8"/>
      <c r="HZ263" s="8"/>
      <c r="IA263" s="8"/>
      <c r="IB263" s="8"/>
      <c r="IC263" s="8"/>
      <c r="ID263" s="8"/>
      <c r="IE263" s="8"/>
      <c r="IF263" s="8"/>
      <c r="IG263" s="8"/>
      <c r="IH263" s="8"/>
      <c r="II263" s="8"/>
      <c r="IJ263" s="8"/>
      <c r="IK263" s="8"/>
      <c r="IL263" s="8"/>
      <c r="IM263" s="8"/>
      <c r="IN263" s="8"/>
      <c r="IO263" s="8"/>
      <c r="IP263" s="8"/>
      <c r="IQ263" s="8"/>
    </row>
    <row r="264" spans="1:251" ht="15.75" thickBot="1" x14ac:dyDescent="0.3">
      <c r="A264" s="13">
        <v>1</v>
      </c>
      <c r="B264" s="252" t="s">
        <v>4</v>
      </c>
      <c r="C264" s="551">
        <f t="shared" si="293"/>
        <v>0</v>
      </c>
      <c r="D264" s="551">
        <f t="shared" si="293"/>
        <v>0</v>
      </c>
      <c r="E264" s="551">
        <f t="shared" si="293"/>
        <v>0</v>
      </c>
      <c r="F264" s="551">
        <f t="shared" si="296"/>
        <v>0</v>
      </c>
      <c r="G264" s="552">
        <f t="shared" ref="G264:M264" si="310">G252</f>
        <v>53584.831299999998</v>
      </c>
      <c r="H264" s="552">
        <f t="shared" ref="H264" si="311">H252</f>
        <v>53584.831299999998</v>
      </c>
      <c r="I264" s="552">
        <f t="shared" si="310"/>
        <v>8930.8052166666675</v>
      </c>
      <c r="J264" s="552">
        <f t="shared" si="310"/>
        <v>7123.4421300000013</v>
      </c>
      <c r="K264" s="552">
        <f t="shared" si="310"/>
        <v>-1807.3630866666651</v>
      </c>
      <c r="L264" s="552">
        <f t="shared" si="310"/>
        <v>-27.935290000000002</v>
      </c>
      <c r="M264" s="552">
        <f t="shared" si="310"/>
        <v>7095.5068400000018</v>
      </c>
      <c r="N264" s="552">
        <f t="shared" si="299"/>
        <v>79.762596509284904</v>
      </c>
      <c r="O264" s="600"/>
    </row>
    <row r="265" spans="1:251" ht="15.75" thickBot="1" x14ac:dyDescent="0.3">
      <c r="A265" s="13">
        <v>1</v>
      </c>
      <c r="B265" s="56" t="s">
        <v>9</v>
      </c>
      <c r="C265" s="545"/>
      <c r="D265" s="545"/>
      <c r="E265" s="546"/>
      <c r="F265" s="545"/>
      <c r="G265" s="533"/>
      <c r="H265" s="533"/>
      <c r="I265" s="533"/>
      <c r="J265" s="534"/>
      <c r="K265" s="534">
        <f t="shared" si="245"/>
        <v>0</v>
      </c>
      <c r="L265" s="534"/>
      <c r="M265" s="534"/>
      <c r="N265" s="533"/>
      <c r="O265" s="600"/>
    </row>
    <row r="266" spans="1:251" ht="29.25" x14ac:dyDescent="0.25">
      <c r="A266" s="13">
        <v>1</v>
      </c>
      <c r="B266" s="118" t="s">
        <v>128</v>
      </c>
      <c r="C266" s="294"/>
      <c r="D266" s="294"/>
      <c r="E266" s="294"/>
      <c r="F266" s="294"/>
      <c r="G266" s="534"/>
      <c r="H266" s="534"/>
      <c r="I266" s="534"/>
      <c r="J266" s="534"/>
      <c r="K266" s="534">
        <f t="shared" si="245"/>
        <v>0</v>
      </c>
      <c r="L266" s="534"/>
      <c r="M266" s="534"/>
      <c r="N266" s="534"/>
      <c r="O266" s="600"/>
    </row>
    <row r="267" spans="1:251" s="24" customFormat="1" ht="30" x14ac:dyDescent="0.25">
      <c r="A267" s="13">
        <v>1</v>
      </c>
      <c r="B267" s="46" t="s">
        <v>74</v>
      </c>
      <c r="C267" s="298">
        <f>SUM(C268:C271)</f>
        <v>4928</v>
      </c>
      <c r="D267" s="298">
        <f>SUM(D268:D271)</f>
        <v>821</v>
      </c>
      <c r="E267" s="298">
        <f>SUM(E268:E271)</f>
        <v>734</v>
      </c>
      <c r="F267" s="298">
        <f t="shared" ref="F267:F276" si="312">E267/D267*100</f>
        <v>89.403166869671139</v>
      </c>
      <c r="G267" s="441">
        <f>SUM(G268:G271)</f>
        <v>16315.886159999998</v>
      </c>
      <c r="H267" s="441">
        <f>SUM(H268:H271)</f>
        <v>16315.886159999998</v>
      </c>
      <c r="I267" s="613">
        <f t="shared" ref="I267:M267" si="313">SUM(I268:I271)</f>
        <v>2719.3143600000003</v>
      </c>
      <c r="J267" s="441">
        <f t="shared" si="313"/>
        <v>2615.9293400000001</v>
      </c>
      <c r="K267" s="441">
        <f t="shared" si="313"/>
        <v>-103.38501999999974</v>
      </c>
      <c r="L267" s="441">
        <f t="shared" si="313"/>
        <v>-3.3256300000000003</v>
      </c>
      <c r="M267" s="441">
        <f t="shared" si="313"/>
        <v>2612.6037100000003</v>
      </c>
      <c r="N267" s="441">
        <f>J267/I267*100</f>
        <v>96.198121794201086</v>
      </c>
      <c r="O267" s="600"/>
    </row>
    <row r="268" spans="1:251" s="24" customFormat="1" ht="30" x14ac:dyDescent="0.25">
      <c r="A268" s="13">
        <v>1</v>
      </c>
      <c r="B268" s="45" t="s">
        <v>43</v>
      </c>
      <c r="C268" s="298">
        <v>3600</v>
      </c>
      <c r="D268" s="604">
        <f>ROUND(C268/12*$B$3,0)</f>
        <v>600</v>
      </c>
      <c r="E268" s="298">
        <v>472</v>
      </c>
      <c r="F268" s="298">
        <f t="shared" si="312"/>
        <v>78.666666666666657</v>
      </c>
      <c r="G268" s="441">
        <v>12348</v>
      </c>
      <c r="H268" s="441">
        <v>12348</v>
      </c>
      <c r="I268" s="614">
        <f>G268/12*$B$3+(H268-G268)/11*1</f>
        <v>2058</v>
      </c>
      <c r="J268" s="441">
        <f t="shared" ref="J268:J271" si="314">M268-L268</f>
        <v>1708.93172</v>
      </c>
      <c r="K268" s="441">
        <f t="shared" ref="K268:K328" si="315">J268-I268</f>
        <v>-349.06827999999996</v>
      </c>
      <c r="L268" s="441">
        <v>-3.3256300000000003</v>
      </c>
      <c r="M268" s="441">
        <v>1705.60609</v>
      </c>
      <c r="N268" s="441">
        <f t="shared" ref="N268:N277" si="316">J268/I268*100</f>
        <v>83.038470359572401</v>
      </c>
      <c r="O268" s="600"/>
    </row>
    <row r="269" spans="1:251" s="24" customFormat="1" ht="30" x14ac:dyDescent="0.25">
      <c r="A269" s="13">
        <v>1</v>
      </c>
      <c r="B269" s="45" t="s">
        <v>44</v>
      </c>
      <c r="C269" s="298">
        <v>1080</v>
      </c>
      <c r="D269" s="299">
        <f t="shared" ref="D269:D276" si="317">ROUND(C269/12*$B$3,0)</f>
        <v>180</v>
      </c>
      <c r="E269" s="298">
        <v>194</v>
      </c>
      <c r="F269" s="298">
        <f t="shared" si="312"/>
        <v>107.77777777777777</v>
      </c>
      <c r="G269" s="441">
        <v>2055.8879999999999</v>
      </c>
      <c r="H269" s="441">
        <v>2055.8879999999999</v>
      </c>
      <c r="I269" s="614">
        <f>G269/12*$B$3+(H269-G269)/11*1</f>
        <v>342.64799999999997</v>
      </c>
      <c r="J269" s="441">
        <f t="shared" si="314"/>
        <v>382.7400600000002</v>
      </c>
      <c r="K269" s="441">
        <f t="shared" si="315"/>
        <v>40.092060000000231</v>
      </c>
      <c r="L269" s="441">
        <v>0</v>
      </c>
      <c r="M269" s="441">
        <v>382.7400600000002</v>
      </c>
      <c r="N269" s="441">
        <f t="shared" si="316"/>
        <v>111.70065489948875</v>
      </c>
      <c r="O269" s="600"/>
    </row>
    <row r="270" spans="1:251" s="24" customFormat="1" ht="30" x14ac:dyDescent="0.25">
      <c r="A270" s="13">
        <v>1</v>
      </c>
      <c r="B270" s="45" t="s">
        <v>68</v>
      </c>
      <c r="C270" s="298">
        <v>86</v>
      </c>
      <c r="D270" s="299">
        <f t="shared" si="317"/>
        <v>14</v>
      </c>
      <c r="E270" s="298">
        <v>17</v>
      </c>
      <c r="F270" s="298">
        <f t="shared" si="312"/>
        <v>121.42857142857142</v>
      </c>
      <c r="G270" s="441">
        <v>663.03161999999998</v>
      </c>
      <c r="H270" s="441">
        <v>663.03161999999998</v>
      </c>
      <c r="I270" s="614">
        <f>G270/12*$B$3+(H270-G270)/11*1</f>
        <v>110.50527</v>
      </c>
      <c r="J270" s="441">
        <f t="shared" si="314"/>
        <v>131.06439</v>
      </c>
      <c r="K270" s="441">
        <f t="shared" si="315"/>
        <v>20.559120000000007</v>
      </c>
      <c r="L270" s="441">
        <v>0</v>
      </c>
      <c r="M270" s="441">
        <v>131.06439</v>
      </c>
      <c r="N270" s="441">
        <f t="shared" si="316"/>
        <v>118.6046511627907</v>
      </c>
      <c r="O270" s="600"/>
    </row>
    <row r="271" spans="1:251" s="24" customFormat="1" ht="30" x14ac:dyDescent="0.25">
      <c r="A271" s="13">
        <v>1</v>
      </c>
      <c r="B271" s="45" t="s">
        <v>69</v>
      </c>
      <c r="C271" s="298">
        <v>162</v>
      </c>
      <c r="D271" s="299">
        <f t="shared" si="317"/>
        <v>27</v>
      </c>
      <c r="E271" s="298">
        <v>51</v>
      </c>
      <c r="F271" s="298">
        <f t="shared" si="312"/>
        <v>188.88888888888889</v>
      </c>
      <c r="G271" s="441">
        <v>1248.9665400000001</v>
      </c>
      <c r="H271" s="441">
        <v>1248.9665400000001</v>
      </c>
      <c r="I271" s="614">
        <f>G271/12*$B$3+(H271-G271)/11*1</f>
        <v>208.16109000000003</v>
      </c>
      <c r="J271" s="441">
        <f t="shared" si="314"/>
        <v>393.19317000000001</v>
      </c>
      <c r="K271" s="441">
        <f t="shared" si="315"/>
        <v>185.03207999999998</v>
      </c>
      <c r="L271" s="441">
        <v>0</v>
      </c>
      <c r="M271" s="441">
        <v>393.19317000000001</v>
      </c>
      <c r="N271" s="441">
        <f t="shared" si="316"/>
        <v>188.88888888888886</v>
      </c>
      <c r="O271" s="600"/>
    </row>
    <row r="272" spans="1:251" s="24" customFormat="1" ht="30" x14ac:dyDescent="0.25">
      <c r="A272" s="13">
        <v>1</v>
      </c>
      <c r="B272" s="46" t="s">
        <v>66</v>
      </c>
      <c r="C272" s="298">
        <f>C273+C275+C276</f>
        <v>10825</v>
      </c>
      <c r="D272" s="298">
        <f t="shared" ref="D272:E272" si="318">D273+D275+D276</f>
        <v>1804</v>
      </c>
      <c r="E272" s="298">
        <f t="shared" si="318"/>
        <v>1093</v>
      </c>
      <c r="F272" s="298">
        <f t="shared" si="312"/>
        <v>60.587583148558757</v>
      </c>
      <c r="G272" s="442">
        <f t="shared" ref="G272:M272" si="319">G273+G275+G276</f>
        <v>25293.814850000002</v>
      </c>
      <c r="H272" s="442">
        <f t="shared" ref="H272" si="320">H273+H275+H276</f>
        <v>25293.814850000002</v>
      </c>
      <c r="I272" s="615">
        <f t="shared" si="319"/>
        <v>4215.6358083333334</v>
      </c>
      <c r="J272" s="442">
        <f t="shared" si="319"/>
        <v>3615.5477900000005</v>
      </c>
      <c r="K272" s="442">
        <f t="shared" si="319"/>
        <v>-600.08801833333291</v>
      </c>
      <c r="L272" s="442">
        <f t="shared" si="319"/>
        <v>0</v>
      </c>
      <c r="M272" s="442">
        <f t="shared" si="319"/>
        <v>3615.5477900000005</v>
      </c>
      <c r="N272" s="441">
        <f t="shared" si="316"/>
        <v>85.765183578071472</v>
      </c>
      <c r="O272" s="600"/>
    </row>
    <row r="273" spans="1:251" s="24" customFormat="1" ht="30" x14ac:dyDescent="0.25">
      <c r="A273" s="13">
        <v>1</v>
      </c>
      <c r="B273" s="45" t="s">
        <v>62</v>
      </c>
      <c r="C273" s="298">
        <v>2000</v>
      </c>
      <c r="D273" s="604">
        <f>ROUND(C273/12*$B$3,0)</f>
        <v>333</v>
      </c>
      <c r="E273" s="298">
        <v>194</v>
      </c>
      <c r="F273" s="298">
        <f t="shared" si="312"/>
        <v>58.258258258258252</v>
      </c>
      <c r="G273" s="441">
        <v>2828</v>
      </c>
      <c r="H273" s="441">
        <v>2828</v>
      </c>
      <c r="I273" s="614">
        <f>G273/12*$B$3+(H273-G273)/11*1</f>
        <v>471.33333333333331</v>
      </c>
      <c r="J273" s="441">
        <f t="shared" ref="J273:J276" si="321">M273-L273</f>
        <v>286.33911000000001</v>
      </c>
      <c r="K273" s="441">
        <f t="shared" si="315"/>
        <v>-184.99422333333331</v>
      </c>
      <c r="L273" s="441">
        <v>0</v>
      </c>
      <c r="M273" s="441">
        <v>286.33911000000001</v>
      </c>
      <c r="N273" s="441">
        <f t="shared" si="316"/>
        <v>60.75087199434229</v>
      </c>
      <c r="O273" s="600"/>
    </row>
    <row r="274" spans="1:251" s="24" customFormat="1" ht="30.75" customHeight="1" x14ac:dyDescent="0.25">
      <c r="A274" s="13"/>
      <c r="B274" s="621" t="s">
        <v>90</v>
      </c>
      <c r="C274" s="298"/>
      <c r="D274" s="604"/>
      <c r="E274" s="298"/>
      <c r="F274" s="298"/>
      <c r="G274" s="441"/>
      <c r="H274" s="441"/>
      <c r="I274" s="614">
        <f>G274/12*$B$3</f>
        <v>0</v>
      </c>
      <c r="J274" s="441"/>
      <c r="K274" s="441"/>
      <c r="L274" s="441"/>
      <c r="M274" s="441"/>
      <c r="N274" s="441"/>
      <c r="O274" s="600"/>
    </row>
    <row r="275" spans="1:251" s="24" customFormat="1" ht="60" x14ac:dyDescent="0.25">
      <c r="A275" s="13">
        <v>1</v>
      </c>
      <c r="B275" s="45" t="s">
        <v>73</v>
      </c>
      <c r="C275" s="298">
        <v>5165</v>
      </c>
      <c r="D275" s="299">
        <f t="shared" si="317"/>
        <v>861</v>
      </c>
      <c r="E275" s="298">
        <v>691</v>
      </c>
      <c r="F275" s="298">
        <f t="shared" si="312"/>
        <v>80.255516840882692</v>
      </c>
      <c r="G275" s="441">
        <v>16811.920050000001</v>
      </c>
      <c r="H275" s="441">
        <v>16811.920050000001</v>
      </c>
      <c r="I275" s="614">
        <f>G275/12*$B$3+(H275-G275)/11*1</f>
        <v>2801.9866750000001</v>
      </c>
      <c r="J275" s="441">
        <f t="shared" si="321"/>
        <v>3011.0582500000005</v>
      </c>
      <c r="K275" s="441">
        <f t="shared" si="315"/>
        <v>209.07157500000039</v>
      </c>
      <c r="L275" s="441">
        <v>0</v>
      </c>
      <c r="M275" s="441">
        <v>3011.0582500000005</v>
      </c>
      <c r="N275" s="441">
        <f t="shared" si="316"/>
        <v>107.4615477962614</v>
      </c>
      <c r="O275" s="600"/>
    </row>
    <row r="276" spans="1:251" s="24" customFormat="1" ht="45.75" thickBot="1" x14ac:dyDescent="0.3">
      <c r="A276" s="13">
        <v>1</v>
      </c>
      <c r="B276" s="45" t="s">
        <v>63</v>
      </c>
      <c r="C276" s="298">
        <v>3660</v>
      </c>
      <c r="D276" s="299">
        <f t="shared" si="317"/>
        <v>610</v>
      </c>
      <c r="E276" s="298">
        <v>208</v>
      </c>
      <c r="F276" s="298">
        <f t="shared" si="312"/>
        <v>34.0983606557377</v>
      </c>
      <c r="G276" s="441">
        <v>5653.8948</v>
      </c>
      <c r="H276" s="441">
        <v>5653.8948</v>
      </c>
      <c r="I276" s="614">
        <f>G276/12*$B$3+(H276-G276)/11*1</f>
        <v>942.31579999999997</v>
      </c>
      <c r="J276" s="441">
        <f t="shared" si="321"/>
        <v>318.15043000000003</v>
      </c>
      <c r="K276" s="441">
        <f t="shared" si="315"/>
        <v>-624.16536999999994</v>
      </c>
      <c r="L276" s="441">
        <v>0</v>
      </c>
      <c r="M276" s="441">
        <v>318.15043000000003</v>
      </c>
      <c r="N276" s="441">
        <f t="shared" si="316"/>
        <v>33.762612279238027</v>
      </c>
      <c r="O276" s="600"/>
    </row>
    <row r="277" spans="1:251" s="24" customFormat="1" ht="15.75" thickBot="1" x14ac:dyDescent="0.3">
      <c r="A277" s="13">
        <v>1</v>
      </c>
      <c r="B277" s="115" t="s">
        <v>3</v>
      </c>
      <c r="C277" s="345"/>
      <c r="D277" s="345"/>
      <c r="E277" s="345"/>
      <c r="F277" s="345"/>
      <c r="G277" s="461">
        <f>G272+G267</f>
        <v>41609.701010000004</v>
      </c>
      <c r="H277" s="461">
        <f>H272+H267</f>
        <v>41609.701010000004</v>
      </c>
      <c r="I277" s="461">
        <f t="shared" ref="I277:M277" si="322">I272+I267</f>
        <v>6934.9501683333337</v>
      </c>
      <c r="J277" s="461">
        <f t="shared" si="322"/>
        <v>6231.4771300000011</v>
      </c>
      <c r="K277" s="461">
        <f t="shared" si="322"/>
        <v>-703.47303833333262</v>
      </c>
      <c r="L277" s="461">
        <f t="shared" si="322"/>
        <v>-3.3256300000000003</v>
      </c>
      <c r="M277" s="461">
        <f t="shared" si="322"/>
        <v>6228.1515000000009</v>
      </c>
      <c r="N277" s="461">
        <f t="shared" si="316"/>
        <v>89.856119780852055</v>
      </c>
      <c r="O277" s="600"/>
    </row>
    <row r="278" spans="1:251" x14ac:dyDescent="0.25">
      <c r="A278" s="13">
        <v>1</v>
      </c>
      <c r="B278" s="153" t="s">
        <v>41</v>
      </c>
      <c r="C278" s="553"/>
      <c r="D278" s="553"/>
      <c r="E278" s="553"/>
      <c r="F278" s="553"/>
      <c r="G278" s="554"/>
      <c r="H278" s="554"/>
      <c r="I278" s="554"/>
      <c r="J278" s="554"/>
      <c r="K278" s="554">
        <f t="shared" si="315"/>
        <v>0</v>
      </c>
      <c r="L278" s="554"/>
      <c r="M278" s="554"/>
      <c r="N278" s="554"/>
      <c r="O278" s="600"/>
    </row>
    <row r="279" spans="1:251" s="6" customFormat="1" ht="30" x14ac:dyDescent="0.25">
      <c r="A279" s="13">
        <v>1</v>
      </c>
      <c r="B279" s="147" t="s">
        <v>74</v>
      </c>
      <c r="C279" s="555">
        <f t="shared" ref="C279:N279" si="323">C267</f>
        <v>4928</v>
      </c>
      <c r="D279" s="555">
        <f t="shared" si="323"/>
        <v>821</v>
      </c>
      <c r="E279" s="555">
        <f t="shared" si="323"/>
        <v>734</v>
      </c>
      <c r="F279" s="555">
        <f t="shared" si="323"/>
        <v>89.403166869671139</v>
      </c>
      <c r="G279" s="556">
        <f t="shared" si="323"/>
        <v>16315.886159999998</v>
      </c>
      <c r="H279" s="556">
        <f t="shared" ref="H279" si="324">H267</f>
        <v>16315.886159999998</v>
      </c>
      <c r="I279" s="556">
        <f t="shared" si="323"/>
        <v>2719.3143600000003</v>
      </c>
      <c r="J279" s="556">
        <f t="shared" si="323"/>
        <v>2615.9293400000001</v>
      </c>
      <c r="K279" s="556">
        <f t="shared" si="323"/>
        <v>-103.38501999999974</v>
      </c>
      <c r="L279" s="556">
        <f t="shared" si="323"/>
        <v>-3.3256300000000003</v>
      </c>
      <c r="M279" s="556">
        <f t="shared" si="323"/>
        <v>2612.6037100000003</v>
      </c>
      <c r="N279" s="556">
        <f t="shared" si="323"/>
        <v>96.198121794201086</v>
      </c>
      <c r="O279" s="600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  <c r="IQ279" s="8"/>
    </row>
    <row r="280" spans="1:251" s="6" customFormat="1" ht="30" x14ac:dyDescent="0.25">
      <c r="A280" s="13">
        <v>1</v>
      </c>
      <c r="B280" s="83" t="s">
        <v>43</v>
      </c>
      <c r="C280" s="555">
        <f t="shared" ref="C280:N280" si="325">C268</f>
        <v>3600</v>
      </c>
      <c r="D280" s="555">
        <f t="shared" si="325"/>
        <v>600</v>
      </c>
      <c r="E280" s="555">
        <f t="shared" si="325"/>
        <v>472</v>
      </c>
      <c r="F280" s="555">
        <f t="shared" si="325"/>
        <v>78.666666666666657</v>
      </c>
      <c r="G280" s="556">
        <f t="shared" si="325"/>
        <v>12348</v>
      </c>
      <c r="H280" s="556">
        <f t="shared" ref="H280" si="326">H268</f>
        <v>12348</v>
      </c>
      <c r="I280" s="556">
        <f t="shared" si="325"/>
        <v>2058</v>
      </c>
      <c r="J280" s="556">
        <f t="shared" si="325"/>
        <v>1708.93172</v>
      </c>
      <c r="K280" s="556">
        <f t="shared" si="325"/>
        <v>-349.06827999999996</v>
      </c>
      <c r="L280" s="556">
        <f t="shared" si="325"/>
        <v>-3.3256300000000003</v>
      </c>
      <c r="M280" s="556">
        <f t="shared" si="325"/>
        <v>1705.60609</v>
      </c>
      <c r="N280" s="556">
        <f t="shared" si="325"/>
        <v>83.038470359572401</v>
      </c>
      <c r="O280" s="600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  <c r="IQ280" s="8"/>
    </row>
    <row r="281" spans="1:251" s="6" customFormat="1" ht="30" x14ac:dyDescent="0.25">
      <c r="A281" s="13">
        <v>1</v>
      </c>
      <c r="B281" s="83" t="s">
        <v>44</v>
      </c>
      <c r="C281" s="555">
        <f t="shared" ref="C281:N281" si="327">C269</f>
        <v>1080</v>
      </c>
      <c r="D281" s="555">
        <f t="shared" si="327"/>
        <v>180</v>
      </c>
      <c r="E281" s="555">
        <f t="shared" si="327"/>
        <v>194</v>
      </c>
      <c r="F281" s="555">
        <f t="shared" si="327"/>
        <v>107.77777777777777</v>
      </c>
      <c r="G281" s="556">
        <f t="shared" si="327"/>
        <v>2055.8879999999999</v>
      </c>
      <c r="H281" s="556">
        <f t="shared" ref="H281" si="328">H269</f>
        <v>2055.8879999999999</v>
      </c>
      <c r="I281" s="556">
        <f t="shared" si="327"/>
        <v>342.64799999999997</v>
      </c>
      <c r="J281" s="556">
        <f t="shared" si="327"/>
        <v>382.7400600000002</v>
      </c>
      <c r="K281" s="556">
        <f t="shared" si="327"/>
        <v>40.092060000000231</v>
      </c>
      <c r="L281" s="556">
        <f t="shared" si="327"/>
        <v>0</v>
      </c>
      <c r="M281" s="556">
        <f t="shared" si="327"/>
        <v>382.7400600000002</v>
      </c>
      <c r="N281" s="556">
        <f t="shared" si="327"/>
        <v>111.70065489948875</v>
      </c>
      <c r="O281" s="600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  <c r="IQ281" s="8"/>
    </row>
    <row r="282" spans="1:251" s="6" customFormat="1" ht="30" x14ac:dyDescent="0.25">
      <c r="A282" s="13">
        <v>1</v>
      </c>
      <c r="B282" s="83" t="s">
        <v>68</v>
      </c>
      <c r="C282" s="555">
        <f t="shared" ref="C282:N282" si="329">C270</f>
        <v>86</v>
      </c>
      <c r="D282" s="555">
        <f t="shared" si="329"/>
        <v>14</v>
      </c>
      <c r="E282" s="555">
        <f t="shared" si="329"/>
        <v>17</v>
      </c>
      <c r="F282" s="555">
        <f t="shared" si="329"/>
        <v>121.42857142857142</v>
      </c>
      <c r="G282" s="556">
        <f t="shared" si="329"/>
        <v>663.03161999999998</v>
      </c>
      <c r="H282" s="556">
        <f t="shared" ref="H282" si="330">H270</f>
        <v>663.03161999999998</v>
      </c>
      <c r="I282" s="556">
        <f t="shared" si="329"/>
        <v>110.50527</v>
      </c>
      <c r="J282" s="556">
        <f t="shared" si="329"/>
        <v>131.06439</v>
      </c>
      <c r="K282" s="556">
        <f t="shared" si="329"/>
        <v>20.559120000000007</v>
      </c>
      <c r="L282" s="556">
        <f t="shared" si="329"/>
        <v>0</v>
      </c>
      <c r="M282" s="556">
        <f t="shared" si="329"/>
        <v>131.06439</v>
      </c>
      <c r="N282" s="556">
        <f t="shared" si="329"/>
        <v>118.6046511627907</v>
      </c>
      <c r="O282" s="600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  <c r="IQ282" s="8"/>
    </row>
    <row r="283" spans="1:251" s="6" customFormat="1" ht="30" x14ac:dyDescent="0.25">
      <c r="A283" s="13">
        <v>1</v>
      </c>
      <c r="B283" s="83" t="s">
        <v>69</v>
      </c>
      <c r="C283" s="555">
        <f t="shared" ref="C283:N283" si="331">C271</f>
        <v>162</v>
      </c>
      <c r="D283" s="555">
        <f t="shared" si="331"/>
        <v>27</v>
      </c>
      <c r="E283" s="555">
        <f t="shared" si="331"/>
        <v>51</v>
      </c>
      <c r="F283" s="555">
        <f t="shared" si="331"/>
        <v>188.88888888888889</v>
      </c>
      <c r="G283" s="556">
        <f t="shared" si="331"/>
        <v>1248.9665400000001</v>
      </c>
      <c r="H283" s="556">
        <f t="shared" ref="H283" si="332">H271</f>
        <v>1248.9665400000001</v>
      </c>
      <c r="I283" s="556">
        <f t="shared" si="331"/>
        <v>208.16109000000003</v>
      </c>
      <c r="J283" s="556">
        <f t="shared" si="331"/>
        <v>393.19317000000001</v>
      </c>
      <c r="K283" s="556">
        <f t="shared" si="331"/>
        <v>185.03207999999998</v>
      </c>
      <c r="L283" s="556">
        <f t="shared" si="331"/>
        <v>0</v>
      </c>
      <c r="M283" s="556">
        <f t="shared" si="331"/>
        <v>393.19317000000001</v>
      </c>
      <c r="N283" s="556">
        <f t="shared" si="331"/>
        <v>188.88888888888886</v>
      </c>
      <c r="O283" s="600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  <c r="IQ283" s="8"/>
    </row>
    <row r="284" spans="1:251" s="6" customFormat="1" ht="30" x14ac:dyDescent="0.25">
      <c r="A284" s="13">
        <v>1</v>
      </c>
      <c r="B284" s="147" t="s">
        <v>66</v>
      </c>
      <c r="C284" s="555">
        <f t="shared" ref="C284:N284" si="333">C272</f>
        <v>10825</v>
      </c>
      <c r="D284" s="555">
        <f t="shared" si="333"/>
        <v>1804</v>
      </c>
      <c r="E284" s="555">
        <f t="shared" si="333"/>
        <v>1093</v>
      </c>
      <c r="F284" s="555">
        <f t="shared" si="333"/>
        <v>60.587583148558757</v>
      </c>
      <c r="G284" s="556">
        <f t="shared" si="333"/>
        <v>25293.814850000002</v>
      </c>
      <c r="H284" s="556">
        <f t="shared" ref="H284" si="334">H272</f>
        <v>25293.814850000002</v>
      </c>
      <c r="I284" s="556">
        <f t="shared" si="333"/>
        <v>4215.6358083333334</v>
      </c>
      <c r="J284" s="556">
        <f t="shared" si="333"/>
        <v>3615.5477900000005</v>
      </c>
      <c r="K284" s="556">
        <f t="shared" si="333"/>
        <v>-600.08801833333291</v>
      </c>
      <c r="L284" s="556">
        <f t="shared" si="333"/>
        <v>0</v>
      </c>
      <c r="M284" s="556">
        <f t="shared" si="333"/>
        <v>3615.5477900000005</v>
      </c>
      <c r="N284" s="556">
        <f t="shared" si="333"/>
        <v>85.765183578071472</v>
      </c>
      <c r="O284" s="600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  <c r="IP284" s="8"/>
      <c r="IQ284" s="8"/>
    </row>
    <row r="285" spans="1:251" s="6" customFormat="1" ht="30" x14ac:dyDescent="0.25">
      <c r="A285" s="13">
        <v>1</v>
      </c>
      <c r="B285" s="83" t="s">
        <v>62</v>
      </c>
      <c r="C285" s="555">
        <f t="shared" ref="C285:N285" si="335">C273</f>
        <v>2000</v>
      </c>
      <c r="D285" s="555">
        <f t="shared" si="335"/>
        <v>333</v>
      </c>
      <c r="E285" s="555">
        <f t="shared" si="335"/>
        <v>194</v>
      </c>
      <c r="F285" s="555">
        <f t="shared" si="335"/>
        <v>58.258258258258252</v>
      </c>
      <c r="G285" s="556">
        <f t="shared" si="335"/>
        <v>2828</v>
      </c>
      <c r="H285" s="556">
        <f t="shared" ref="H285" si="336">H273</f>
        <v>2828</v>
      </c>
      <c r="I285" s="556">
        <f t="shared" si="335"/>
        <v>471.33333333333331</v>
      </c>
      <c r="J285" s="556">
        <f t="shared" si="335"/>
        <v>286.33911000000001</v>
      </c>
      <c r="K285" s="556">
        <f t="shared" si="335"/>
        <v>-184.99422333333331</v>
      </c>
      <c r="L285" s="556">
        <f t="shared" si="335"/>
        <v>0</v>
      </c>
      <c r="M285" s="556">
        <f t="shared" si="335"/>
        <v>286.33911000000001</v>
      </c>
      <c r="N285" s="556">
        <f t="shared" si="335"/>
        <v>60.75087199434229</v>
      </c>
      <c r="O285" s="600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  <c r="IP285" s="8"/>
      <c r="IQ285" s="8"/>
    </row>
    <row r="286" spans="1:251" s="6" customFormat="1" ht="45" x14ac:dyDescent="0.25">
      <c r="A286" s="13"/>
      <c r="B286" s="83" t="s">
        <v>90</v>
      </c>
      <c r="C286" s="555">
        <f t="shared" ref="C286:N286" si="337">C274</f>
        <v>0</v>
      </c>
      <c r="D286" s="555">
        <f t="shared" si="337"/>
        <v>0</v>
      </c>
      <c r="E286" s="555">
        <f t="shared" si="337"/>
        <v>0</v>
      </c>
      <c r="F286" s="555">
        <f t="shared" si="337"/>
        <v>0</v>
      </c>
      <c r="G286" s="555">
        <f t="shared" si="337"/>
        <v>0</v>
      </c>
      <c r="H286" s="555">
        <f t="shared" ref="H286" si="338">H274</f>
        <v>0</v>
      </c>
      <c r="I286" s="555">
        <f t="shared" si="337"/>
        <v>0</v>
      </c>
      <c r="J286" s="555">
        <f t="shared" si="337"/>
        <v>0</v>
      </c>
      <c r="K286" s="555">
        <f t="shared" si="337"/>
        <v>0</v>
      </c>
      <c r="L286" s="555">
        <f t="shared" si="337"/>
        <v>0</v>
      </c>
      <c r="M286" s="555">
        <f t="shared" si="337"/>
        <v>0</v>
      </c>
      <c r="N286" s="555">
        <f t="shared" si="337"/>
        <v>0</v>
      </c>
      <c r="O286" s="600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  <c r="IP286" s="8"/>
      <c r="IQ286" s="8"/>
    </row>
    <row r="287" spans="1:251" s="6" customFormat="1" ht="60" x14ac:dyDescent="0.25">
      <c r="A287" s="13">
        <v>1</v>
      </c>
      <c r="B287" s="83" t="s">
        <v>45</v>
      </c>
      <c r="C287" s="555">
        <f t="shared" ref="C287:N287" si="339">C275</f>
        <v>5165</v>
      </c>
      <c r="D287" s="555">
        <f t="shared" si="339"/>
        <v>861</v>
      </c>
      <c r="E287" s="555">
        <f t="shared" si="339"/>
        <v>691</v>
      </c>
      <c r="F287" s="555">
        <f t="shared" si="339"/>
        <v>80.255516840882692</v>
      </c>
      <c r="G287" s="556">
        <f t="shared" si="339"/>
        <v>16811.920050000001</v>
      </c>
      <c r="H287" s="556">
        <f t="shared" ref="H287" si="340">H275</f>
        <v>16811.920050000001</v>
      </c>
      <c r="I287" s="556">
        <f t="shared" si="339"/>
        <v>2801.9866750000001</v>
      </c>
      <c r="J287" s="556">
        <f t="shared" si="339"/>
        <v>3011.0582500000005</v>
      </c>
      <c r="K287" s="556">
        <f t="shared" si="339"/>
        <v>209.07157500000039</v>
      </c>
      <c r="L287" s="556">
        <f t="shared" si="339"/>
        <v>0</v>
      </c>
      <c r="M287" s="556">
        <f t="shared" si="339"/>
        <v>3011.0582500000005</v>
      </c>
      <c r="N287" s="556">
        <f t="shared" si="339"/>
        <v>107.4615477962614</v>
      </c>
      <c r="O287" s="600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  <c r="IP287" s="8"/>
      <c r="IQ287" s="8"/>
    </row>
    <row r="288" spans="1:251" s="6" customFormat="1" ht="45.75" thickBot="1" x14ac:dyDescent="0.3">
      <c r="A288" s="13">
        <v>1</v>
      </c>
      <c r="B288" s="83" t="s">
        <v>63</v>
      </c>
      <c r="C288" s="555">
        <f t="shared" ref="C288:N288" si="341">C276</f>
        <v>3660</v>
      </c>
      <c r="D288" s="555">
        <f t="shared" si="341"/>
        <v>610</v>
      </c>
      <c r="E288" s="555">
        <f t="shared" si="341"/>
        <v>208</v>
      </c>
      <c r="F288" s="555">
        <f t="shared" si="341"/>
        <v>34.0983606557377</v>
      </c>
      <c r="G288" s="556">
        <f t="shared" si="341"/>
        <v>5653.8948</v>
      </c>
      <c r="H288" s="556">
        <f t="shared" ref="H288" si="342">H276</f>
        <v>5653.8948</v>
      </c>
      <c r="I288" s="556">
        <f t="shared" si="341"/>
        <v>942.31579999999997</v>
      </c>
      <c r="J288" s="556">
        <f t="shared" si="341"/>
        <v>318.15043000000003</v>
      </c>
      <c r="K288" s="556">
        <f t="shared" si="341"/>
        <v>-624.16536999999994</v>
      </c>
      <c r="L288" s="556">
        <f t="shared" si="341"/>
        <v>0</v>
      </c>
      <c r="M288" s="556">
        <f t="shared" si="341"/>
        <v>318.15043000000003</v>
      </c>
      <c r="N288" s="556">
        <f t="shared" si="341"/>
        <v>33.762612279238027</v>
      </c>
      <c r="O288" s="600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  <c r="BA288" s="8"/>
      <c r="BB288" s="8"/>
      <c r="BC288" s="8"/>
      <c r="BD288" s="8"/>
      <c r="BE288" s="8"/>
      <c r="BF288" s="8"/>
      <c r="BG288" s="8"/>
      <c r="BH288" s="8"/>
      <c r="BI288" s="8"/>
      <c r="BJ288" s="8"/>
      <c r="BK288" s="8"/>
      <c r="BL288" s="8"/>
      <c r="BM288" s="8"/>
      <c r="BN288" s="8"/>
      <c r="BO288" s="8"/>
      <c r="BP288" s="8"/>
      <c r="BQ288" s="8"/>
      <c r="BR288" s="8"/>
      <c r="BS288" s="8"/>
      <c r="BT288" s="8"/>
      <c r="BU288" s="8"/>
      <c r="BV288" s="8"/>
      <c r="BW288" s="8"/>
      <c r="BX288" s="8"/>
      <c r="BY288" s="8"/>
      <c r="BZ288" s="8"/>
      <c r="CA288" s="8"/>
      <c r="CB288" s="8"/>
      <c r="CC288" s="8"/>
      <c r="CD288" s="8"/>
      <c r="CE288" s="8"/>
      <c r="CF288" s="8"/>
      <c r="CG288" s="8"/>
      <c r="CH288" s="8"/>
      <c r="CI288" s="8"/>
      <c r="CJ288" s="8"/>
      <c r="CK288" s="8"/>
      <c r="CL288" s="8"/>
      <c r="CM288" s="8"/>
      <c r="CN288" s="8"/>
      <c r="CO288" s="8"/>
      <c r="CP288" s="8"/>
      <c r="CQ288" s="8"/>
      <c r="CR288" s="8"/>
      <c r="CS288" s="8"/>
      <c r="CT288" s="8"/>
      <c r="CU288" s="8"/>
      <c r="CV288" s="8"/>
      <c r="CW288" s="8"/>
      <c r="CX288" s="8"/>
      <c r="CY288" s="8"/>
      <c r="CZ288" s="8"/>
      <c r="DA288" s="8"/>
      <c r="DB288" s="8"/>
      <c r="DC288" s="8"/>
      <c r="DD288" s="8"/>
      <c r="DE288" s="8"/>
      <c r="DF288" s="8"/>
      <c r="DG288" s="8"/>
      <c r="DH288" s="8"/>
      <c r="DI288" s="8"/>
      <c r="DJ288" s="8"/>
      <c r="DK288" s="8"/>
      <c r="DL288" s="8"/>
      <c r="DM288" s="8"/>
      <c r="DN288" s="8"/>
      <c r="DO288" s="8"/>
      <c r="DP288" s="8"/>
      <c r="DQ288" s="8"/>
      <c r="DR288" s="8"/>
      <c r="DS288" s="8"/>
      <c r="DT288" s="8"/>
      <c r="DU288" s="8"/>
      <c r="DV288" s="8"/>
      <c r="DW288" s="8"/>
      <c r="DX288" s="8"/>
      <c r="DY288" s="8"/>
      <c r="DZ288" s="8"/>
      <c r="EA288" s="8"/>
      <c r="EB288" s="8"/>
      <c r="EC288" s="8"/>
      <c r="ED288" s="8"/>
      <c r="EE288" s="8"/>
      <c r="EF288" s="8"/>
      <c r="EG288" s="8"/>
      <c r="EH288" s="8"/>
      <c r="EI288" s="8"/>
      <c r="EJ288" s="8"/>
      <c r="EK288" s="8"/>
      <c r="EL288" s="8"/>
      <c r="EM288" s="8"/>
      <c r="EN288" s="8"/>
      <c r="EO288" s="8"/>
      <c r="EP288" s="8"/>
      <c r="EQ288" s="8"/>
      <c r="ER288" s="8"/>
      <c r="ES288" s="8"/>
      <c r="ET288" s="8"/>
      <c r="EU288" s="8"/>
      <c r="EV288" s="8"/>
      <c r="EW288" s="8"/>
      <c r="EX288" s="8"/>
      <c r="EY288" s="8"/>
      <c r="EZ288" s="8"/>
      <c r="FA288" s="8"/>
      <c r="FB288" s="8"/>
      <c r="FC288" s="8"/>
      <c r="FD288" s="8"/>
      <c r="FE288" s="8"/>
      <c r="FF288" s="8"/>
      <c r="FG288" s="8"/>
      <c r="FH288" s="8"/>
      <c r="FI288" s="8"/>
      <c r="FJ288" s="8"/>
      <c r="FK288" s="8"/>
      <c r="FL288" s="8"/>
      <c r="FM288" s="8"/>
      <c r="FN288" s="8"/>
      <c r="FO288" s="8"/>
      <c r="FP288" s="8"/>
      <c r="FQ288" s="8"/>
      <c r="FR288" s="8"/>
      <c r="FS288" s="8"/>
      <c r="FT288" s="8"/>
      <c r="FU288" s="8"/>
      <c r="FV288" s="8"/>
      <c r="FW288" s="8"/>
      <c r="FX288" s="8"/>
      <c r="FY288" s="8"/>
      <c r="FZ288" s="8"/>
      <c r="GA288" s="8"/>
      <c r="GB288" s="8"/>
      <c r="GC288" s="8"/>
      <c r="GD288" s="8"/>
      <c r="GE288" s="8"/>
      <c r="GF288" s="8"/>
      <c r="GG288" s="8"/>
      <c r="GH288" s="8"/>
      <c r="GI288" s="8"/>
      <c r="GJ288" s="8"/>
      <c r="GK288" s="8"/>
      <c r="GL288" s="8"/>
      <c r="GM288" s="8"/>
      <c r="GN288" s="8"/>
      <c r="GO288" s="8"/>
      <c r="GP288" s="8"/>
      <c r="GQ288" s="8"/>
      <c r="GR288" s="8"/>
      <c r="GS288" s="8"/>
      <c r="GT288" s="8"/>
      <c r="GU288" s="8"/>
      <c r="GV288" s="8"/>
      <c r="GW288" s="8"/>
      <c r="GX288" s="8"/>
      <c r="GY288" s="8"/>
      <c r="GZ288" s="8"/>
      <c r="HA288" s="8"/>
      <c r="HB288" s="8"/>
      <c r="HC288" s="8"/>
      <c r="HD288" s="8"/>
      <c r="HE288" s="8"/>
      <c r="HF288" s="8"/>
      <c r="HG288" s="8"/>
      <c r="HH288" s="8"/>
      <c r="HI288" s="8"/>
      <c r="HJ288" s="8"/>
      <c r="HK288" s="8"/>
      <c r="HL288" s="8"/>
      <c r="HM288" s="8"/>
      <c r="HN288" s="8"/>
      <c r="HO288" s="8"/>
      <c r="HP288" s="8"/>
      <c r="HQ288" s="8"/>
      <c r="HR288" s="8"/>
      <c r="HS288" s="8"/>
      <c r="HT288" s="8"/>
      <c r="HU288" s="8"/>
      <c r="HV288" s="8"/>
      <c r="HW288" s="8"/>
      <c r="HX288" s="8"/>
      <c r="HY288" s="8"/>
      <c r="HZ288" s="8"/>
      <c r="IA288" s="8"/>
      <c r="IB288" s="8"/>
      <c r="IC288" s="8"/>
      <c r="ID288" s="8"/>
      <c r="IE288" s="8"/>
      <c r="IF288" s="8"/>
      <c r="IG288" s="8"/>
      <c r="IH288" s="8"/>
      <c r="II288" s="8"/>
      <c r="IJ288" s="8"/>
      <c r="IK288" s="8"/>
      <c r="IL288" s="8"/>
      <c r="IM288" s="8"/>
      <c r="IN288" s="8"/>
      <c r="IO288" s="8"/>
      <c r="IP288" s="8"/>
      <c r="IQ288" s="8"/>
    </row>
    <row r="289" spans="1:251" ht="15.75" thickBot="1" x14ac:dyDescent="0.3">
      <c r="A289" s="13">
        <v>1</v>
      </c>
      <c r="B289" s="253" t="s">
        <v>61</v>
      </c>
      <c r="C289" s="557">
        <f t="shared" ref="C289:N289" si="343">C277</f>
        <v>0</v>
      </c>
      <c r="D289" s="557">
        <f t="shared" si="343"/>
        <v>0</v>
      </c>
      <c r="E289" s="557">
        <f t="shared" si="343"/>
        <v>0</v>
      </c>
      <c r="F289" s="557">
        <f t="shared" si="343"/>
        <v>0</v>
      </c>
      <c r="G289" s="558">
        <f t="shared" si="343"/>
        <v>41609.701010000004</v>
      </c>
      <c r="H289" s="558">
        <f t="shared" ref="H289" si="344">H277</f>
        <v>41609.701010000004</v>
      </c>
      <c r="I289" s="558">
        <f t="shared" si="343"/>
        <v>6934.9501683333337</v>
      </c>
      <c r="J289" s="558">
        <f t="shared" si="343"/>
        <v>6231.4771300000011</v>
      </c>
      <c r="K289" s="558">
        <f t="shared" si="343"/>
        <v>-703.47303833333262</v>
      </c>
      <c r="L289" s="558">
        <f t="shared" si="343"/>
        <v>-3.3256300000000003</v>
      </c>
      <c r="M289" s="558">
        <f t="shared" si="343"/>
        <v>6228.1515000000009</v>
      </c>
      <c r="N289" s="558">
        <f t="shared" si="343"/>
        <v>89.856119780852055</v>
      </c>
      <c r="O289" s="600"/>
    </row>
    <row r="290" spans="1:251" ht="15.75" thickBot="1" x14ac:dyDescent="0.3">
      <c r="A290" s="13">
        <v>1</v>
      </c>
      <c r="B290" s="56" t="s">
        <v>10</v>
      </c>
      <c r="C290" s="559"/>
      <c r="D290" s="559"/>
      <c r="E290" s="560"/>
      <c r="F290" s="561"/>
      <c r="G290" s="533"/>
      <c r="H290" s="533"/>
      <c r="I290" s="533"/>
      <c r="J290" s="534"/>
      <c r="K290" s="534">
        <f t="shared" si="315"/>
        <v>0</v>
      </c>
      <c r="L290" s="534"/>
      <c r="M290" s="534"/>
      <c r="N290" s="562"/>
      <c r="O290" s="600"/>
    </row>
    <row r="291" spans="1:251" ht="29.25" x14ac:dyDescent="0.25">
      <c r="A291" s="13">
        <v>1</v>
      </c>
      <c r="B291" s="118" t="s">
        <v>129</v>
      </c>
      <c r="C291" s="546"/>
      <c r="D291" s="546"/>
      <c r="E291" s="322"/>
      <c r="F291" s="322"/>
      <c r="G291" s="563"/>
      <c r="H291" s="563"/>
      <c r="I291" s="563"/>
      <c r="J291" s="563"/>
      <c r="K291" s="504">
        <f t="shared" si="315"/>
        <v>0</v>
      </c>
      <c r="L291" s="504"/>
      <c r="M291" s="504"/>
      <c r="N291" s="504"/>
      <c r="O291" s="600"/>
    </row>
    <row r="292" spans="1:251" s="24" customFormat="1" ht="30" x14ac:dyDescent="0.25">
      <c r="A292" s="13">
        <v>1</v>
      </c>
      <c r="B292" s="46" t="s">
        <v>74</v>
      </c>
      <c r="C292" s="298">
        <f>SUM(C293:C296)</f>
        <v>4140</v>
      </c>
      <c r="D292" s="298">
        <f>SUM(D293:D296)</f>
        <v>690</v>
      </c>
      <c r="E292" s="298">
        <f>SUM(E293:E296)</f>
        <v>668</v>
      </c>
      <c r="F292" s="298">
        <f>E292/D292*100</f>
        <v>96.811594202898561</v>
      </c>
      <c r="G292" s="441">
        <f>SUM(G293:G296)</f>
        <v>13932.42079</v>
      </c>
      <c r="H292" s="441">
        <f>SUM(H293:H296)</f>
        <v>13932.42079</v>
      </c>
      <c r="I292" s="613">
        <f t="shared" ref="I292:M292" si="345">SUM(I293:I296)</f>
        <v>2322.0701316666664</v>
      </c>
      <c r="J292" s="441">
        <f t="shared" si="345"/>
        <v>1925.1918599999997</v>
      </c>
      <c r="K292" s="441">
        <f t="shared" si="345"/>
        <v>-396.87827166666705</v>
      </c>
      <c r="L292" s="441">
        <f t="shared" si="345"/>
        <v>-15.795680000000001</v>
      </c>
      <c r="M292" s="441">
        <f t="shared" si="345"/>
        <v>1909.3961799999997</v>
      </c>
      <c r="N292" s="441">
        <f t="shared" ref="N292:N302" si="346">J292/I292*100</f>
        <v>82.908428722529266</v>
      </c>
      <c r="O292" s="600"/>
    </row>
    <row r="293" spans="1:251" s="24" customFormat="1" ht="30" x14ac:dyDescent="0.25">
      <c r="A293" s="13">
        <v>1</v>
      </c>
      <c r="B293" s="45" t="s">
        <v>43</v>
      </c>
      <c r="C293" s="298">
        <v>2987</v>
      </c>
      <c r="D293" s="604">
        <f>ROUND(C293/12*$B$3,0)</f>
        <v>498</v>
      </c>
      <c r="E293" s="298">
        <v>443</v>
      </c>
      <c r="F293" s="298">
        <f>E293/D293*100</f>
        <v>88.955823293172685</v>
      </c>
      <c r="G293" s="441">
        <v>10245.41</v>
      </c>
      <c r="H293" s="441">
        <v>10245.41</v>
      </c>
      <c r="I293" s="614">
        <f>G293/12*$B$3+(H293-G293)/11*1</f>
        <v>1707.5683333333334</v>
      </c>
      <c r="J293" s="441">
        <f t="shared" ref="J293:J301" si="347">M293-L293</f>
        <v>1486.6933299999996</v>
      </c>
      <c r="K293" s="441">
        <f t="shared" si="315"/>
        <v>-220.87500333333378</v>
      </c>
      <c r="L293" s="441">
        <v>-5.1375000000000002</v>
      </c>
      <c r="M293" s="441">
        <v>1481.5558299999996</v>
      </c>
      <c r="N293" s="441">
        <f t="shared" si="346"/>
        <v>87.064939128839143</v>
      </c>
      <c r="O293" s="600"/>
    </row>
    <row r="294" spans="1:251" s="24" customFormat="1" ht="30" x14ac:dyDescent="0.25">
      <c r="A294" s="13">
        <v>1</v>
      </c>
      <c r="B294" s="45" t="s">
        <v>44</v>
      </c>
      <c r="C294" s="298">
        <v>896</v>
      </c>
      <c r="D294" s="299">
        <f t="shared" ref="D294:D301" si="348">ROUND(C294/12*$B$3,0)</f>
        <v>149</v>
      </c>
      <c r="E294" s="298">
        <v>225</v>
      </c>
      <c r="F294" s="298">
        <f>E294/D294*100</f>
        <v>151.00671140939596</v>
      </c>
      <c r="G294" s="441">
        <v>1705.6255999999998</v>
      </c>
      <c r="H294" s="441">
        <v>1705.6255999999998</v>
      </c>
      <c r="I294" s="614">
        <f>G294/12*$B$3+(H294-G294)/11*1</f>
        <v>284.27093333333329</v>
      </c>
      <c r="J294" s="441">
        <f t="shared" si="347"/>
        <v>438.49853000000007</v>
      </c>
      <c r="K294" s="441">
        <f t="shared" si="315"/>
        <v>154.22759666666678</v>
      </c>
      <c r="L294" s="441">
        <v>-2.7836800000000004</v>
      </c>
      <c r="M294" s="441">
        <v>435.71485000000007</v>
      </c>
      <c r="N294" s="441">
        <f t="shared" si="346"/>
        <v>154.25373423100598</v>
      </c>
      <c r="O294" s="600"/>
    </row>
    <row r="295" spans="1:251" s="24" customFormat="1" ht="30" x14ac:dyDescent="0.25">
      <c r="A295" s="13">
        <v>1</v>
      </c>
      <c r="B295" s="45" t="s">
        <v>68</v>
      </c>
      <c r="C295" s="298">
        <v>21</v>
      </c>
      <c r="D295" s="299">
        <f t="shared" si="348"/>
        <v>4</v>
      </c>
      <c r="E295" s="298"/>
      <c r="F295" s="298">
        <f>E295/D295*100</f>
        <v>0</v>
      </c>
      <c r="G295" s="441">
        <v>161.90307000000001</v>
      </c>
      <c r="H295" s="441">
        <v>161.90307000000001</v>
      </c>
      <c r="I295" s="614">
        <f>G295/12*$B$3+(H295-G295)/11*1</f>
        <v>26.983845000000002</v>
      </c>
      <c r="J295" s="441">
        <f t="shared" si="347"/>
        <v>0</v>
      </c>
      <c r="K295" s="441">
        <f t="shared" si="315"/>
        <v>-26.983845000000002</v>
      </c>
      <c r="L295" s="441">
        <v>0</v>
      </c>
      <c r="M295" s="441">
        <v>0</v>
      </c>
      <c r="N295" s="441">
        <f t="shared" si="346"/>
        <v>0</v>
      </c>
      <c r="O295" s="600"/>
    </row>
    <row r="296" spans="1:251" s="24" customFormat="1" ht="30" x14ac:dyDescent="0.25">
      <c r="A296" s="13">
        <v>1</v>
      </c>
      <c r="B296" s="45" t="s">
        <v>69</v>
      </c>
      <c r="C296" s="298">
        <v>236</v>
      </c>
      <c r="D296" s="299">
        <f t="shared" si="348"/>
        <v>39</v>
      </c>
      <c r="E296" s="298"/>
      <c r="F296" s="298">
        <f t="shared" ref="F296:F301" si="349">E296/D296*100</f>
        <v>0</v>
      </c>
      <c r="G296" s="441">
        <v>1819.4821200000001</v>
      </c>
      <c r="H296" s="441">
        <v>1819.4821200000001</v>
      </c>
      <c r="I296" s="614">
        <f>G296/12*$B$3+(H296-G296)/11*1</f>
        <v>303.24702000000002</v>
      </c>
      <c r="J296" s="441">
        <f t="shared" si="347"/>
        <v>0</v>
      </c>
      <c r="K296" s="441">
        <f t="shared" si="315"/>
        <v>-303.24702000000002</v>
      </c>
      <c r="L296" s="441">
        <v>-7.8745000000000003</v>
      </c>
      <c r="M296" s="441">
        <v>-7.8745000000000003</v>
      </c>
      <c r="N296" s="441">
        <f t="shared" si="346"/>
        <v>0</v>
      </c>
      <c r="O296" s="600"/>
    </row>
    <row r="297" spans="1:251" s="24" customFormat="1" ht="30" x14ac:dyDescent="0.25">
      <c r="A297" s="13">
        <v>1</v>
      </c>
      <c r="B297" s="46" t="s">
        <v>66</v>
      </c>
      <c r="C297" s="298">
        <f>C298+C300+C301</f>
        <v>6270</v>
      </c>
      <c r="D297" s="298">
        <f t="shared" ref="D297:E297" si="350">D298+D300+D301</f>
        <v>1045</v>
      </c>
      <c r="E297" s="298">
        <f t="shared" si="350"/>
        <v>718</v>
      </c>
      <c r="F297" s="298">
        <f t="shared" si="349"/>
        <v>68.708133971291858</v>
      </c>
      <c r="G297" s="442">
        <f t="shared" ref="G297:H297" si="351">G298+G300+G301</f>
        <v>15001.4426</v>
      </c>
      <c r="H297" s="442">
        <f t="shared" si="351"/>
        <v>15001.4426</v>
      </c>
      <c r="I297" s="615">
        <f t="shared" ref="I297" si="352">I298+I300+I301</f>
        <v>2500.2404333333334</v>
      </c>
      <c r="J297" s="442">
        <f t="shared" ref="J297" si="353">J298+J300+J301</f>
        <v>1617.3829399999997</v>
      </c>
      <c r="K297" s="442">
        <f t="shared" ref="K297" si="354">K298+K300+K301</f>
        <v>-882.85749333333365</v>
      </c>
      <c r="L297" s="442">
        <f t="shared" ref="L297" si="355">L298+L300+L301</f>
        <v>0</v>
      </c>
      <c r="M297" s="442">
        <f t="shared" ref="M297" si="356">M298+M300+M301</f>
        <v>1617.3829399999997</v>
      </c>
      <c r="N297" s="441">
        <f t="shared" si="346"/>
        <v>64.689096233984841</v>
      </c>
      <c r="O297" s="600"/>
    </row>
    <row r="298" spans="1:251" s="24" customFormat="1" ht="30" x14ac:dyDescent="0.25">
      <c r="A298" s="13">
        <v>1</v>
      </c>
      <c r="B298" s="45" t="s">
        <v>62</v>
      </c>
      <c r="C298" s="298">
        <v>1200</v>
      </c>
      <c r="D298" s="604">
        <f>ROUND(C298/12*$B$3,0)</f>
        <v>200</v>
      </c>
      <c r="E298" s="298">
        <v>158</v>
      </c>
      <c r="F298" s="298">
        <f t="shared" si="349"/>
        <v>79</v>
      </c>
      <c r="G298" s="441">
        <v>1696.8</v>
      </c>
      <c r="H298" s="441">
        <v>1696.8</v>
      </c>
      <c r="I298" s="614">
        <f>G298/12*$B$3+(H298-G298)/11*1</f>
        <v>282.8</v>
      </c>
      <c r="J298" s="441">
        <f t="shared" si="347"/>
        <v>225.03513999999998</v>
      </c>
      <c r="K298" s="441">
        <f t="shared" si="315"/>
        <v>-57.764860000000027</v>
      </c>
      <c r="L298" s="441">
        <v>0</v>
      </c>
      <c r="M298" s="441">
        <v>225.03513999999998</v>
      </c>
      <c r="N298" s="441">
        <f t="shared" si="346"/>
        <v>79.573953323903808</v>
      </c>
      <c r="O298" s="600"/>
    </row>
    <row r="299" spans="1:251" s="24" customFormat="1" ht="29.25" customHeight="1" x14ac:dyDescent="0.25">
      <c r="A299" s="13"/>
      <c r="B299" s="621" t="s">
        <v>90</v>
      </c>
      <c r="C299" s="298"/>
      <c r="D299" s="604"/>
      <c r="E299" s="298"/>
      <c r="F299" s="298"/>
      <c r="G299" s="441"/>
      <c r="H299" s="441"/>
      <c r="I299" s="614">
        <f>G299/12*$B$3</f>
        <v>0</v>
      </c>
      <c r="J299" s="441"/>
      <c r="K299" s="441"/>
      <c r="L299" s="441"/>
      <c r="M299" s="441"/>
      <c r="N299" s="441"/>
      <c r="O299" s="600"/>
    </row>
    <row r="300" spans="1:251" s="24" customFormat="1" ht="60" x14ac:dyDescent="0.25">
      <c r="A300" s="13">
        <v>1</v>
      </c>
      <c r="B300" s="45" t="s">
        <v>73</v>
      </c>
      <c r="C300" s="298">
        <v>3200</v>
      </c>
      <c r="D300" s="299">
        <f t="shared" si="348"/>
        <v>533</v>
      </c>
      <c r="E300" s="298">
        <v>349</v>
      </c>
      <c r="F300" s="298">
        <f t="shared" si="349"/>
        <v>65.478424015009381</v>
      </c>
      <c r="G300" s="441">
        <v>10415.904</v>
      </c>
      <c r="H300" s="441">
        <v>10415.904</v>
      </c>
      <c r="I300" s="614">
        <f>G300/12*$B$3+(H300-G300)/11*1</f>
        <v>1735.9840000000002</v>
      </c>
      <c r="J300" s="441">
        <f t="shared" si="347"/>
        <v>1116.9235399999998</v>
      </c>
      <c r="K300" s="441">
        <f t="shared" si="315"/>
        <v>-619.06046000000038</v>
      </c>
      <c r="L300" s="441">
        <v>0</v>
      </c>
      <c r="M300" s="441">
        <v>1116.9235399999998</v>
      </c>
      <c r="N300" s="441">
        <f t="shared" si="346"/>
        <v>64.339506585314126</v>
      </c>
      <c r="O300" s="600"/>
    </row>
    <row r="301" spans="1:251" s="24" customFormat="1" ht="45.75" thickBot="1" x14ac:dyDescent="0.3">
      <c r="A301" s="13">
        <v>1</v>
      </c>
      <c r="B301" s="45" t="s">
        <v>63</v>
      </c>
      <c r="C301" s="298">
        <v>1870</v>
      </c>
      <c r="D301" s="299">
        <f t="shared" si="348"/>
        <v>312</v>
      </c>
      <c r="E301" s="298">
        <v>211</v>
      </c>
      <c r="F301" s="298">
        <f t="shared" si="349"/>
        <v>67.628205128205138</v>
      </c>
      <c r="G301" s="441">
        <v>2888.7386000000001</v>
      </c>
      <c r="H301" s="441">
        <v>2888.7386000000001</v>
      </c>
      <c r="I301" s="614">
        <f>G301/12*$B$3+(H301-G301)/11*1</f>
        <v>481.45643333333334</v>
      </c>
      <c r="J301" s="441">
        <f t="shared" si="347"/>
        <v>275.42426</v>
      </c>
      <c r="K301" s="441">
        <f t="shared" si="315"/>
        <v>-206.03217333333333</v>
      </c>
      <c r="L301" s="441">
        <v>0</v>
      </c>
      <c r="M301" s="441">
        <v>275.42426</v>
      </c>
      <c r="N301" s="441">
        <f t="shared" si="346"/>
        <v>57.206476210758559</v>
      </c>
      <c r="O301" s="600"/>
    </row>
    <row r="302" spans="1:251" s="24" customFormat="1" ht="15.75" thickBot="1" x14ac:dyDescent="0.3">
      <c r="A302" s="13">
        <v>1</v>
      </c>
      <c r="B302" s="115" t="s">
        <v>3</v>
      </c>
      <c r="C302" s="432"/>
      <c r="D302" s="432"/>
      <c r="E302" s="432"/>
      <c r="F302" s="432"/>
      <c r="G302" s="507">
        <f>G297+G292</f>
        <v>28933.863389999999</v>
      </c>
      <c r="H302" s="507">
        <f>H297+H292</f>
        <v>28933.863389999999</v>
      </c>
      <c r="I302" s="507">
        <f t="shared" ref="I302:M302" si="357">I297+I292</f>
        <v>4822.3105649999998</v>
      </c>
      <c r="J302" s="507">
        <f t="shared" si="357"/>
        <v>3542.5747999999994</v>
      </c>
      <c r="K302" s="507">
        <f t="shared" si="357"/>
        <v>-1279.7357650000008</v>
      </c>
      <c r="L302" s="507">
        <f t="shared" si="357"/>
        <v>-15.795680000000001</v>
      </c>
      <c r="M302" s="507">
        <f t="shared" si="357"/>
        <v>3526.7791199999992</v>
      </c>
      <c r="N302" s="507">
        <f t="shared" si="346"/>
        <v>73.462186896708076</v>
      </c>
      <c r="O302" s="600"/>
    </row>
    <row r="303" spans="1:251" x14ac:dyDescent="0.25">
      <c r="A303" s="13">
        <v>1</v>
      </c>
      <c r="B303" s="154" t="s">
        <v>39</v>
      </c>
      <c r="C303" s="564"/>
      <c r="D303" s="564"/>
      <c r="E303" s="564"/>
      <c r="F303" s="564"/>
      <c r="G303" s="565"/>
      <c r="H303" s="565"/>
      <c r="I303" s="565"/>
      <c r="J303" s="565"/>
      <c r="K303" s="565">
        <f t="shared" si="315"/>
        <v>0</v>
      </c>
      <c r="L303" s="565"/>
      <c r="M303" s="565"/>
      <c r="N303" s="565"/>
      <c r="O303" s="600"/>
    </row>
    <row r="304" spans="1:251" s="6" customFormat="1" ht="30" x14ac:dyDescent="0.25">
      <c r="A304" s="13">
        <v>1</v>
      </c>
      <c r="B304" s="135" t="s">
        <v>74</v>
      </c>
      <c r="C304" s="566">
        <f t="shared" ref="C304:N304" si="358">C292</f>
        <v>4140</v>
      </c>
      <c r="D304" s="566">
        <f t="shared" si="358"/>
        <v>690</v>
      </c>
      <c r="E304" s="566">
        <f t="shared" si="358"/>
        <v>668</v>
      </c>
      <c r="F304" s="566">
        <f t="shared" si="358"/>
        <v>96.811594202898561</v>
      </c>
      <c r="G304" s="567">
        <f t="shared" si="358"/>
        <v>13932.42079</v>
      </c>
      <c r="H304" s="567">
        <f t="shared" ref="H304" si="359">H292</f>
        <v>13932.42079</v>
      </c>
      <c r="I304" s="567">
        <f t="shared" si="358"/>
        <v>2322.0701316666664</v>
      </c>
      <c r="J304" s="567">
        <f t="shared" si="358"/>
        <v>1925.1918599999997</v>
      </c>
      <c r="K304" s="567">
        <f t="shared" si="358"/>
        <v>-396.87827166666705</v>
      </c>
      <c r="L304" s="567">
        <f t="shared" si="358"/>
        <v>-15.795680000000001</v>
      </c>
      <c r="M304" s="567">
        <f t="shared" si="358"/>
        <v>1909.3961799999997</v>
      </c>
      <c r="N304" s="567">
        <f t="shared" si="358"/>
        <v>82.908428722529266</v>
      </c>
      <c r="O304" s="600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  <c r="IQ304" s="8"/>
    </row>
    <row r="305" spans="1:251" s="6" customFormat="1" ht="30" x14ac:dyDescent="0.25">
      <c r="A305" s="13">
        <v>1</v>
      </c>
      <c r="B305" s="112" t="s">
        <v>43</v>
      </c>
      <c r="C305" s="566">
        <f t="shared" ref="C305:N305" si="360">C293</f>
        <v>2987</v>
      </c>
      <c r="D305" s="566">
        <f t="shared" si="360"/>
        <v>498</v>
      </c>
      <c r="E305" s="566">
        <f t="shared" si="360"/>
        <v>443</v>
      </c>
      <c r="F305" s="566">
        <f t="shared" si="360"/>
        <v>88.955823293172685</v>
      </c>
      <c r="G305" s="567">
        <f t="shared" si="360"/>
        <v>10245.41</v>
      </c>
      <c r="H305" s="567">
        <f t="shared" ref="H305" si="361">H293</f>
        <v>10245.41</v>
      </c>
      <c r="I305" s="567">
        <f t="shared" si="360"/>
        <v>1707.5683333333334</v>
      </c>
      <c r="J305" s="567">
        <f t="shared" si="360"/>
        <v>1486.6933299999996</v>
      </c>
      <c r="K305" s="567">
        <f t="shared" si="360"/>
        <v>-220.87500333333378</v>
      </c>
      <c r="L305" s="567">
        <f t="shared" si="360"/>
        <v>-5.1375000000000002</v>
      </c>
      <c r="M305" s="567">
        <f t="shared" si="360"/>
        <v>1481.5558299999996</v>
      </c>
      <c r="N305" s="567">
        <f t="shared" si="360"/>
        <v>87.064939128839143</v>
      </c>
      <c r="O305" s="600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  <c r="IQ305" s="8"/>
    </row>
    <row r="306" spans="1:251" s="6" customFormat="1" ht="30" x14ac:dyDescent="0.25">
      <c r="A306" s="13">
        <v>1</v>
      </c>
      <c r="B306" s="112" t="s">
        <v>44</v>
      </c>
      <c r="C306" s="566">
        <f t="shared" ref="C306:N306" si="362">C294</f>
        <v>896</v>
      </c>
      <c r="D306" s="566">
        <f t="shared" si="362"/>
        <v>149</v>
      </c>
      <c r="E306" s="566">
        <f t="shared" si="362"/>
        <v>225</v>
      </c>
      <c r="F306" s="566">
        <f t="shared" si="362"/>
        <v>151.00671140939596</v>
      </c>
      <c r="G306" s="567">
        <f t="shared" si="362"/>
        <v>1705.6255999999998</v>
      </c>
      <c r="H306" s="567">
        <f t="shared" ref="H306" si="363">H294</f>
        <v>1705.6255999999998</v>
      </c>
      <c r="I306" s="567">
        <f t="shared" si="362"/>
        <v>284.27093333333329</v>
      </c>
      <c r="J306" s="567">
        <f t="shared" si="362"/>
        <v>438.49853000000007</v>
      </c>
      <c r="K306" s="567">
        <f t="shared" si="362"/>
        <v>154.22759666666678</v>
      </c>
      <c r="L306" s="567">
        <f t="shared" si="362"/>
        <v>-2.7836800000000004</v>
      </c>
      <c r="M306" s="567">
        <f t="shared" si="362"/>
        <v>435.71485000000007</v>
      </c>
      <c r="N306" s="567">
        <f t="shared" si="362"/>
        <v>154.25373423100598</v>
      </c>
      <c r="O306" s="600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  <c r="IQ306" s="8"/>
    </row>
    <row r="307" spans="1:251" s="6" customFormat="1" ht="30" x14ac:dyDescent="0.25">
      <c r="A307" s="13">
        <v>1</v>
      </c>
      <c r="B307" s="112" t="s">
        <v>68</v>
      </c>
      <c r="C307" s="566">
        <f t="shared" ref="C307:N307" si="364">C295</f>
        <v>21</v>
      </c>
      <c r="D307" s="566">
        <f t="shared" si="364"/>
        <v>4</v>
      </c>
      <c r="E307" s="566">
        <f t="shared" si="364"/>
        <v>0</v>
      </c>
      <c r="F307" s="566">
        <f t="shared" si="364"/>
        <v>0</v>
      </c>
      <c r="G307" s="567">
        <f t="shared" si="364"/>
        <v>161.90307000000001</v>
      </c>
      <c r="H307" s="567">
        <f t="shared" ref="H307" si="365">H295</f>
        <v>161.90307000000001</v>
      </c>
      <c r="I307" s="567">
        <f t="shared" si="364"/>
        <v>26.983845000000002</v>
      </c>
      <c r="J307" s="567">
        <f t="shared" si="364"/>
        <v>0</v>
      </c>
      <c r="K307" s="567">
        <f t="shared" si="364"/>
        <v>-26.983845000000002</v>
      </c>
      <c r="L307" s="567">
        <f t="shared" si="364"/>
        <v>0</v>
      </c>
      <c r="M307" s="567">
        <f t="shared" si="364"/>
        <v>0</v>
      </c>
      <c r="N307" s="567">
        <f t="shared" si="364"/>
        <v>0</v>
      </c>
      <c r="O307" s="600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  <c r="IQ307" s="8"/>
    </row>
    <row r="308" spans="1:251" s="6" customFormat="1" ht="30" x14ac:dyDescent="0.25">
      <c r="A308" s="13">
        <v>1</v>
      </c>
      <c r="B308" s="112" t="s">
        <v>69</v>
      </c>
      <c r="C308" s="566">
        <f t="shared" ref="C308:N308" si="366">C296</f>
        <v>236</v>
      </c>
      <c r="D308" s="566">
        <f t="shared" si="366"/>
        <v>39</v>
      </c>
      <c r="E308" s="566">
        <f t="shared" si="366"/>
        <v>0</v>
      </c>
      <c r="F308" s="566">
        <f t="shared" si="366"/>
        <v>0</v>
      </c>
      <c r="G308" s="567">
        <f t="shared" si="366"/>
        <v>1819.4821200000001</v>
      </c>
      <c r="H308" s="567">
        <f t="shared" ref="H308" si="367">H296</f>
        <v>1819.4821200000001</v>
      </c>
      <c r="I308" s="567">
        <f t="shared" si="366"/>
        <v>303.24702000000002</v>
      </c>
      <c r="J308" s="567">
        <f t="shared" si="366"/>
        <v>0</v>
      </c>
      <c r="K308" s="567">
        <f t="shared" si="366"/>
        <v>-303.24702000000002</v>
      </c>
      <c r="L308" s="567">
        <f t="shared" si="366"/>
        <v>-7.8745000000000003</v>
      </c>
      <c r="M308" s="567">
        <f t="shared" si="366"/>
        <v>-7.8745000000000003</v>
      </c>
      <c r="N308" s="567">
        <f t="shared" si="366"/>
        <v>0</v>
      </c>
      <c r="O308" s="600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  <c r="IQ308" s="8"/>
    </row>
    <row r="309" spans="1:251" s="6" customFormat="1" ht="30" x14ac:dyDescent="0.25">
      <c r="A309" s="13">
        <v>1</v>
      </c>
      <c r="B309" s="135" t="s">
        <v>66</v>
      </c>
      <c r="C309" s="566">
        <f t="shared" ref="C309:N309" si="368">C297</f>
        <v>6270</v>
      </c>
      <c r="D309" s="566">
        <f t="shared" si="368"/>
        <v>1045</v>
      </c>
      <c r="E309" s="566">
        <f t="shared" si="368"/>
        <v>718</v>
      </c>
      <c r="F309" s="566">
        <f t="shared" si="368"/>
        <v>68.708133971291858</v>
      </c>
      <c r="G309" s="567">
        <f t="shared" si="368"/>
        <v>15001.4426</v>
      </c>
      <c r="H309" s="567">
        <f t="shared" ref="H309" si="369">H297</f>
        <v>15001.4426</v>
      </c>
      <c r="I309" s="567">
        <f t="shared" si="368"/>
        <v>2500.2404333333334</v>
      </c>
      <c r="J309" s="567">
        <f t="shared" si="368"/>
        <v>1617.3829399999997</v>
      </c>
      <c r="K309" s="567">
        <f t="shared" si="368"/>
        <v>-882.85749333333365</v>
      </c>
      <c r="L309" s="567">
        <f t="shared" si="368"/>
        <v>0</v>
      </c>
      <c r="M309" s="567">
        <f t="shared" si="368"/>
        <v>1617.3829399999997</v>
      </c>
      <c r="N309" s="567">
        <f t="shared" si="368"/>
        <v>64.689096233984841</v>
      </c>
      <c r="O309" s="600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  <c r="IQ309" s="8"/>
    </row>
    <row r="310" spans="1:251" s="6" customFormat="1" ht="30" x14ac:dyDescent="0.25">
      <c r="A310" s="13">
        <v>1</v>
      </c>
      <c r="B310" s="112" t="s">
        <v>62</v>
      </c>
      <c r="C310" s="566">
        <f t="shared" ref="C310:N310" si="370">C298</f>
        <v>1200</v>
      </c>
      <c r="D310" s="566">
        <f t="shared" si="370"/>
        <v>200</v>
      </c>
      <c r="E310" s="566">
        <f t="shared" si="370"/>
        <v>158</v>
      </c>
      <c r="F310" s="566">
        <f t="shared" si="370"/>
        <v>79</v>
      </c>
      <c r="G310" s="567">
        <f t="shared" si="370"/>
        <v>1696.8</v>
      </c>
      <c r="H310" s="567">
        <f t="shared" ref="H310" si="371">H298</f>
        <v>1696.8</v>
      </c>
      <c r="I310" s="567">
        <f t="shared" si="370"/>
        <v>282.8</v>
      </c>
      <c r="J310" s="567">
        <f t="shared" si="370"/>
        <v>225.03513999999998</v>
      </c>
      <c r="K310" s="567">
        <f t="shared" si="370"/>
        <v>-57.764860000000027</v>
      </c>
      <c r="L310" s="567">
        <f t="shared" si="370"/>
        <v>0</v>
      </c>
      <c r="M310" s="567">
        <f t="shared" si="370"/>
        <v>225.03513999999998</v>
      </c>
      <c r="N310" s="567">
        <f t="shared" si="370"/>
        <v>79.573953323903808</v>
      </c>
      <c r="O310" s="600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  <c r="IQ310" s="8"/>
    </row>
    <row r="311" spans="1:251" s="6" customFormat="1" ht="45" x14ac:dyDescent="0.25">
      <c r="A311" s="13"/>
      <c r="B311" s="112" t="s">
        <v>90</v>
      </c>
      <c r="C311" s="566">
        <f t="shared" ref="C311:M311" si="372">C299</f>
        <v>0</v>
      </c>
      <c r="D311" s="566">
        <f t="shared" si="372"/>
        <v>0</v>
      </c>
      <c r="E311" s="566">
        <f t="shared" si="372"/>
        <v>0</v>
      </c>
      <c r="F311" s="566">
        <f t="shared" si="372"/>
        <v>0</v>
      </c>
      <c r="G311" s="566">
        <f t="shared" si="372"/>
        <v>0</v>
      </c>
      <c r="H311" s="566">
        <f t="shared" ref="H311" si="373">H299</f>
        <v>0</v>
      </c>
      <c r="I311" s="566">
        <f t="shared" si="372"/>
        <v>0</v>
      </c>
      <c r="J311" s="566">
        <f t="shared" si="372"/>
        <v>0</v>
      </c>
      <c r="K311" s="566">
        <f t="shared" si="372"/>
        <v>0</v>
      </c>
      <c r="L311" s="566">
        <f t="shared" si="372"/>
        <v>0</v>
      </c>
      <c r="M311" s="566">
        <f t="shared" si="372"/>
        <v>0</v>
      </c>
      <c r="N311" s="567"/>
      <c r="O311" s="600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  <c r="IP311" s="8"/>
      <c r="IQ311" s="8"/>
    </row>
    <row r="312" spans="1:251" s="6" customFormat="1" ht="60" x14ac:dyDescent="0.25">
      <c r="A312" s="13">
        <v>1</v>
      </c>
      <c r="B312" s="112" t="s">
        <v>45</v>
      </c>
      <c r="C312" s="566">
        <f t="shared" ref="C312:M312" si="374">C300</f>
        <v>3200</v>
      </c>
      <c r="D312" s="566">
        <f t="shared" si="374"/>
        <v>533</v>
      </c>
      <c r="E312" s="566">
        <f t="shared" si="374"/>
        <v>349</v>
      </c>
      <c r="F312" s="566">
        <f t="shared" si="374"/>
        <v>65.478424015009381</v>
      </c>
      <c r="G312" s="567">
        <f t="shared" si="374"/>
        <v>10415.904</v>
      </c>
      <c r="H312" s="567">
        <f t="shared" ref="H312" si="375">H300</f>
        <v>10415.904</v>
      </c>
      <c r="I312" s="567">
        <f t="shared" si="374"/>
        <v>1735.9840000000002</v>
      </c>
      <c r="J312" s="567">
        <f t="shared" si="374"/>
        <v>1116.9235399999998</v>
      </c>
      <c r="K312" s="567">
        <f t="shared" si="374"/>
        <v>-619.06046000000038</v>
      </c>
      <c r="L312" s="567">
        <f t="shared" si="374"/>
        <v>0</v>
      </c>
      <c r="M312" s="567">
        <f t="shared" si="374"/>
        <v>1116.9235399999998</v>
      </c>
      <c r="N312" s="567">
        <f>N300</f>
        <v>64.339506585314126</v>
      </c>
      <c r="O312" s="600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  <c r="IP312" s="8"/>
      <c r="IQ312" s="8"/>
    </row>
    <row r="313" spans="1:251" s="6" customFormat="1" ht="45.75" thickBot="1" x14ac:dyDescent="0.3">
      <c r="A313" s="13">
        <v>1</v>
      </c>
      <c r="B313" s="112" t="s">
        <v>63</v>
      </c>
      <c r="C313" s="566">
        <f t="shared" ref="C313:M313" si="376">C301</f>
        <v>1870</v>
      </c>
      <c r="D313" s="566">
        <f t="shared" si="376"/>
        <v>312</v>
      </c>
      <c r="E313" s="566">
        <f t="shared" si="376"/>
        <v>211</v>
      </c>
      <c r="F313" s="566">
        <f t="shared" si="376"/>
        <v>67.628205128205138</v>
      </c>
      <c r="G313" s="567">
        <f t="shared" si="376"/>
        <v>2888.7386000000001</v>
      </c>
      <c r="H313" s="567">
        <f t="shared" ref="H313" si="377">H301</f>
        <v>2888.7386000000001</v>
      </c>
      <c r="I313" s="567">
        <f t="shared" si="376"/>
        <v>481.45643333333334</v>
      </c>
      <c r="J313" s="567">
        <f t="shared" si="376"/>
        <v>275.42426</v>
      </c>
      <c r="K313" s="567">
        <f t="shared" si="376"/>
        <v>-206.03217333333333</v>
      </c>
      <c r="L313" s="567">
        <f t="shared" si="376"/>
        <v>0</v>
      </c>
      <c r="M313" s="567">
        <f t="shared" si="376"/>
        <v>275.42426</v>
      </c>
      <c r="N313" s="567">
        <f>N301</f>
        <v>57.206476210758559</v>
      </c>
      <c r="O313" s="600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  <c r="AZ313" s="8"/>
      <c r="BA313" s="8"/>
      <c r="BB313" s="8"/>
      <c r="BC313" s="8"/>
      <c r="BD313" s="8"/>
      <c r="BE313" s="8"/>
      <c r="BF313" s="8"/>
      <c r="BG313" s="8"/>
      <c r="BH313" s="8"/>
      <c r="BI313" s="8"/>
      <c r="BJ313" s="8"/>
      <c r="BK313" s="8"/>
      <c r="BL313" s="8"/>
      <c r="BM313" s="8"/>
      <c r="BN313" s="8"/>
      <c r="BO313" s="8"/>
      <c r="BP313" s="8"/>
      <c r="BQ313" s="8"/>
      <c r="BR313" s="8"/>
      <c r="BS313" s="8"/>
      <c r="BT313" s="8"/>
      <c r="BU313" s="8"/>
      <c r="BV313" s="8"/>
      <c r="BW313" s="8"/>
      <c r="BX313" s="8"/>
      <c r="BY313" s="8"/>
      <c r="BZ313" s="8"/>
      <c r="CA313" s="8"/>
      <c r="CB313" s="8"/>
      <c r="CC313" s="8"/>
      <c r="CD313" s="8"/>
      <c r="CE313" s="8"/>
      <c r="CF313" s="8"/>
      <c r="CG313" s="8"/>
      <c r="CH313" s="8"/>
      <c r="CI313" s="8"/>
      <c r="CJ313" s="8"/>
      <c r="CK313" s="8"/>
      <c r="CL313" s="8"/>
      <c r="CM313" s="8"/>
      <c r="CN313" s="8"/>
      <c r="CO313" s="8"/>
      <c r="CP313" s="8"/>
      <c r="CQ313" s="8"/>
      <c r="CR313" s="8"/>
      <c r="CS313" s="8"/>
      <c r="CT313" s="8"/>
      <c r="CU313" s="8"/>
      <c r="CV313" s="8"/>
      <c r="CW313" s="8"/>
      <c r="CX313" s="8"/>
      <c r="CY313" s="8"/>
      <c r="CZ313" s="8"/>
      <c r="DA313" s="8"/>
      <c r="DB313" s="8"/>
      <c r="DC313" s="8"/>
      <c r="DD313" s="8"/>
      <c r="DE313" s="8"/>
      <c r="DF313" s="8"/>
      <c r="DG313" s="8"/>
      <c r="DH313" s="8"/>
      <c r="DI313" s="8"/>
      <c r="DJ313" s="8"/>
      <c r="DK313" s="8"/>
      <c r="DL313" s="8"/>
      <c r="DM313" s="8"/>
      <c r="DN313" s="8"/>
      <c r="DO313" s="8"/>
      <c r="DP313" s="8"/>
      <c r="DQ313" s="8"/>
      <c r="DR313" s="8"/>
      <c r="DS313" s="8"/>
      <c r="DT313" s="8"/>
      <c r="DU313" s="8"/>
      <c r="DV313" s="8"/>
      <c r="DW313" s="8"/>
      <c r="DX313" s="8"/>
      <c r="DY313" s="8"/>
      <c r="DZ313" s="8"/>
      <c r="EA313" s="8"/>
      <c r="EB313" s="8"/>
      <c r="EC313" s="8"/>
      <c r="ED313" s="8"/>
      <c r="EE313" s="8"/>
      <c r="EF313" s="8"/>
      <c r="EG313" s="8"/>
      <c r="EH313" s="8"/>
      <c r="EI313" s="8"/>
      <c r="EJ313" s="8"/>
      <c r="EK313" s="8"/>
      <c r="EL313" s="8"/>
      <c r="EM313" s="8"/>
      <c r="EN313" s="8"/>
      <c r="EO313" s="8"/>
      <c r="EP313" s="8"/>
      <c r="EQ313" s="8"/>
      <c r="ER313" s="8"/>
      <c r="ES313" s="8"/>
      <c r="ET313" s="8"/>
      <c r="EU313" s="8"/>
      <c r="EV313" s="8"/>
      <c r="EW313" s="8"/>
      <c r="EX313" s="8"/>
      <c r="EY313" s="8"/>
      <c r="EZ313" s="8"/>
      <c r="FA313" s="8"/>
      <c r="FB313" s="8"/>
      <c r="FC313" s="8"/>
      <c r="FD313" s="8"/>
      <c r="FE313" s="8"/>
      <c r="FF313" s="8"/>
      <c r="FG313" s="8"/>
      <c r="FH313" s="8"/>
      <c r="FI313" s="8"/>
      <c r="FJ313" s="8"/>
      <c r="FK313" s="8"/>
      <c r="FL313" s="8"/>
      <c r="FM313" s="8"/>
      <c r="FN313" s="8"/>
      <c r="FO313" s="8"/>
      <c r="FP313" s="8"/>
      <c r="FQ313" s="8"/>
      <c r="FR313" s="8"/>
      <c r="FS313" s="8"/>
      <c r="FT313" s="8"/>
      <c r="FU313" s="8"/>
      <c r="FV313" s="8"/>
      <c r="FW313" s="8"/>
      <c r="FX313" s="8"/>
      <c r="FY313" s="8"/>
      <c r="FZ313" s="8"/>
      <c r="GA313" s="8"/>
      <c r="GB313" s="8"/>
      <c r="GC313" s="8"/>
      <c r="GD313" s="8"/>
      <c r="GE313" s="8"/>
      <c r="GF313" s="8"/>
      <c r="GG313" s="8"/>
      <c r="GH313" s="8"/>
      <c r="GI313" s="8"/>
      <c r="GJ313" s="8"/>
      <c r="GK313" s="8"/>
      <c r="GL313" s="8"/>
      <c r="GM313" s="8"/>
      <c r="GN313" s="8"/>
      <c r="GO313" s="8"/>
      <c r="GP313" s="8"/>
      <c r="GQ313" s="8"/>
      <c r="GR313" s="8"/>
      <c r="GS313" s="8"/>
      <c r="GT313" s="8"/>
      <c r="GU313" s="8"/>
      <c r="GV313" s="8"/>
      <c r="GW313" s="8"/>
      <c r="GX313" s="8"/>
      <c r="GY313" s="8"/>
      <c r="GZ313" s="8"/>
      <c r="HA313" s="8"/>
      <c r="HB313" s="8"/>
      <c r="HC313" s="8"/>
      <c r="HD313" s="8"/>
      <c r="HE313" s="8"/>
      <c r="HF313" s="8"/>
      <c r="HG313" s="8"/>
      <c r="HH313" s="8"/>
      <c r="HI313" s="8"/>
      <c r="HJ313" s="8"/>
      <c r="HK313" s="8"/>
      <c r="HL313" s="8"/>
      <c r="HM313" s="8"/>
      <c r="HN313" s="8"/>
      <c r="HO313" s="8"/>
      <c r="HP313" s="8"/>
      <c r="HQ313" s="8"/>
      <c r="HR313" s="8"/>
      <c r="HS313" s="8"/>
      <c r="HT313" s="8"/>
      <c r="HU313" s="8"/>
      <c r="HV313" s="8"/>
      <c r="HW313" s="8"/>
      <c r="HX313" s="8"/>
      <c r="HY313" s="8"/>
      <c r="HZ313" s="8"/>
      <c r="IA313" s="8"/>
      <c r="IB313" s="8"/>
      <c r="IC313" s="8"/>
      <c r="ID313" s="8"/>
      <c r="IE313" s="8"/>
      <c r="IF313" s="8"/>
      <c r="IG313" s="8"/>
      <c r="IH313" s="8"/>
      <c r="II313" s="8"/>
      <c r="IJ313" s="8"/>
      <c r="IK313" s="8"/>
      <c r="IL313" s="8"/>
      <c r="IM313" s="8"/>
      <c r="IN313" s="8"/>
      <c r="IO313" s="8"/>
      <c r="IP313" s="8"/>
      <c r="IQ313" s="8"/>
    </row>
    <row r="314" spans="1:251" ht="15" customHeight="1" thickBot="1" x14ac:dyDescent="0.3">
      <c r="A314" s="13">
        <v>1</v>
      </c>
      <c r="B314" s="240" t="s">
        <v>4</v>
      </c>
      <c r="C314" s="568">
        <f t="shared" ref="C314:M314" si="378">C302</f>
        <v>0</v>
      </c>
      <c r="D314" s="568">
        <f t="shared" si="378"/>
        <v>0</v>
      </c>
      <c r="E314" s="568">
        <f t="shared" si="378"/>
        <v>0</v>
      </c>
      <c r="F314" s="568">
        <f t="shared" si="378"/>
        <v>0</v>
      </c>
      <c r="G314" s="569">
        <f t="shared" si="378"/>
        <v>28933.863389999999</v>
      </c>
      <c r="H314" s="569">
        <f t="shared" ref="H314" si="379">H302</f>
        <v>28933.863389999999</v>
      </c>
      <c r="I314" s="569">
        <f t="shared" si="378"/>
        <v>4822.3105649999998</v>
      </c>
      <c r="J314" s="569">
        <f t="shared" si="378"/>
        <v>3542.5747999999994</v>
      </c>
      <c r="K314" s="569">
        <f t="shared" si="378"/>
        <v>-1279.7357650000008</v>
      </c>
      <c r="L314" s="569">
        <f t="shared" si="378"/>
        <v>-15.795680000000001</v>
      </c>
      <c r="M314" s="569">
        <f t="shared" si="378"/>
        <v>3526.7791199999992</v>
      </c>
      <c r="N314" s="569">
        <f>N302</f>
        <v>73.462186896708076</v>
      </c>
      <c r="O314" s="600"/>
    </row>
    <row r="315" spans="1:251" ht="15" customHeight="1" x14ac:dyDescent="0.25">
      <c r="A315" s="13">
        <v>1</v>
      </c>
      <c r="B315" s="56" t="s">
        <v>15</v>
      </c>
      <c r="C315" s="545"/>
      <c r="D315" s="545"/>
      <c r="E315" s="546"/>
      <c r="F315" s="545"/>
      <c r="G315" s="533"/>
      <c r="H315" s="533"/>
      <c r="I315" s="533"/>
      <c r="J315" s="534"/>
      <c r="K315" s="534">
        <f t="shared" si="315"/>
        <v>0</v>
      </c>
      <c r="L315" s="534"/>
      <c r="M315" s="534"/>
      <c r="N315" s="533"/>
      <c r="O315" s="600"/>
    </row>
    <row r="316" spans="1:251" ht="29.25" x14ac:dyDescent="0.25">
      <c r="A316" s="13">
        <v>1</v>
      </c>
      <c r="B316" s="47" t="s">
        <v>130</v>
      </c>
      <c r="C316" s="402"/>
      <c r="D316" s="402"/>
      <c r="E316" s="402"/>
      <c r="F316" s="402"/>
      <c r="G316" s="442"/>
      <c r="H316" s="442"/>
      <c r="I316" s="442"/>
      <c r="J316" s="442"/>
      <c r="K316" s="442">
        <f t="shared" si="315"/>
        <v>0</v>
      </c>
      <c r="L316" s="442"/>
      <c r="M316" s="442"/>
      <c r="N316" s="442"/>
      <c r="O316" s="600"/>
    </row>
    <row r="317" spans="1:251" s="24" customFormat="1" ht="30" x14ac:dyDescent="0.25">
      <c r="A317" s="13">
        <v>1</v>
      </c>
      <c r="B317" s="46" t="s">
        <v>74</v>
      </c>
      <c r="C317" s="298">
        <f>SUM(C318:C321)</f>
        <v>360</v>
      </c>
      <c r="D317" s="298">
        <f>SUM(D318:D321)</f>
        <v>61</v>
      </c>
      <c r="E317" s="298">
        <f>SUM(E318:E321)</f>
        <v>15</v>
      </c>
      <c r="F317" s="298">
        <f>E317/D317*100</f>
        <v>24.590163934426229</v>
      </c>
      <c r="G317" s="441">
        <f>SUM(G318:G321)</f>
        <v>1270.1084499999999</v>
      </c>
      <c r="H317" s="441">
        <f>SUM(H318:H321)</f>
        <v>1270.1084499999999</v>
      </c>
      <c r="I317" s="613">
        <f t="shared" ref="I317:M317" si="380">SUM(I318:I321)</f>
        <v>211.68474166666664</v>
      </c>
      <c r="J317" s="441">
        <f t="shared" si="380"/>
        <v>43.263289999999998</v>
      </c>
      <c r="K317" s="441">
        <f t="shared" si="380"/>
        <v>-168.42145166666666</v>
      </c>
      <c r="L317" s="441">
        <f t="shared" si="380"/>
        <v>0</v>
      </c>
      <c r="M317" s="441">
        <f t="shared" si="380"/>
        <v>43.263289999999998</v>
      </c>
      <c r="N317" s="441">
        <f t="shared" ref="N317:N338" si="381">J317/I317*100</f>
        <v>20.437604363627376</v>
      </c>
      <c r="O317" s="600"/>
    </row>
    <row r="318" spans="1:251" s="24" customFormat="1" ht="30" x14ac:dyDescent="0.25">
      <c r="A318" s="13">
        <v>1</v>
      </c>
      <c r="B318" s="45" t="s">
        <v>43</v>
      </c>
      <c r="C318" s="298">
        <v>250</v>
      </c>
      <c r="D318" s="604">
        <f>ROUND(C318/12*$B$3,0)</f>
        <v>42</v>
      </c>
      <c r="E318" s="298">
        <v>15</v>
      </c>
      <c r="F318" s="298">
        <f>E318/D318*100</f>
        <v>35.714285714285715</v>
      </c>
      <c r="G318" s="441">
        <v>857.5</v>
      </c>
      <c r="H318" s="441">
        <v>857.5</v>
      </c>
      <c r="I318" s="614">
        <f>G318/12*$B$3+(H318-G318)/11*1</f>
        <v>142.91666666666666</v>
      </c>
      <c r="J318" s="441">
        <f t="shared" ref="J318:J326" si="382">M318-L318</f>
        <v>43.263289999999998</v>
      </c>
      <c r="K318" s="441">
        <f t="shared" si="315"/>
        <v>-99.653376666666659</v>
      </c>
      <c r="L318" s="441">
        <v>0</v>
      </c>
      <c r="M318" s="441">
        <v>43.263289999999998</v>
      </c>
      <c r="N318" s="441">
        <f t="shared" si="381"/>
        <v>30.271689795918366</v>
      </c>
      <c r="O318" s="600"/>
    </row>
    <row r="319" spans="1:251" s="24" customFormat="1" ht="30" x14ac:dyDescent="0.25">
      <c r="A319" s="13">
        <v>1</v>
      </c>
      <c r="B319" s="45" t="s">
        <v>44</v>
      </c>
      <c r="C319" s="298">
        <v>75</v>
      </c>
      <c r="D319" s="299">
        <f t="shared" ref="D319:D326" si="383">ROUND(C319/12*$B$3,0)</f>
        <v>13</v>
      </c>
      <c r="E319" s="298">
        <v>0</v>
      </c>
      <c r="F319" s="298">
        <f>E319/D319*100</f>
        <v>0</v>
      </c>
      <c r="G319" s="441">
        <v>142.77000000000001</v>
      </c>
      <c r="H319" s="441">
        <v>142.77000000000001</v>
      </c>
      <c r="I319" s="614">
        <f>G319/12*$B$3+(H319-G319)/11*1</f>
        <v>23.795000000000002</v>
      </c>
      <c r="J319" s="441">
        <f t="shared" si="382"/>
        <v>0</v>
      </c>
      <c r="K319" s="441">
        <f t="shared" si="315"/>
        <v>-23.795000000000002</v>
      </c>
      <c r="L319" s="441">
        <v>0</v>
      </c>
      <c r="M319" s="441">
        <v>0</v>
      </c>
      <c r="N319" s="441">
        <f t="shared" si="381"/>
        <v>0</v>
      </c>
      <c r="O319" s="600"/>
    </row>
    <row r="320" spans="1:251" s="24" customFormat="1" ht="30" x14ac:dyDescent="0.25">
      <c r="A320" s="13">
        <v>1</v>
      </c>
      <c r="B320" s="45" t="s">
        <v>68</v>
      </c>
      <c r="C320" s="298"/>
      <c r="D320" s="299">
        <f t="shared" si="383"/>
        <v>0</v>
      </c>
      <c r="E320" s="298"/>
      <c r="F320" s="298"/>
      <c r="G320" s="492"/>
      <c r="H320" s="492"/>
      <c r="I320" s="614">
        <f>G320/12*$B$3+(H320-G320)/11*1</f>
        <v>0</v>
      </c>
      <c r="J320" s="441">
        <f t="shared" si="382"/>
        <v>0</v>
      </c>
      <c r="K320" s="441">
        <f t="shared" si="315"/>
        <v>0</v>
      </c>
      <c r="L320" s="441"/>
      <c r="M320" s="441"/>
      <c r="N320" s="441"/>
      <c r="O320" s="600"/>
    </row>
    <row r="321" spans="1:251" s="24" customFormat="1" ht="30" x14ac:dyDescent="0.25">
      <c r="A321" s="13">
        <v>1</v>
      </c>
      <c r="B321" s="45" t="s">
        <v>69</v>
      </c>
      <c r="C321" s="298">
        <v>35</v>
      </c>
      <c r="D321" s="299">
        <f t="shared" si="383"/>
        <v>6</v>
      </c>
      <c r="E321" s="298"/>
      <c r="F321" s="298">
        <f t="shared" ref="F321:F326" si="384">E321/D321*100</f>
        <v>0</v>
      </c>
      <c r="G321" s="441">
        <v>269.83845000000002</v>
      </c>
      <c r="H321" s="441">
        <v>269.83845000000002</v>
      </c>
      <c r="I321" s="614">
        <f>G321/12*$B$3+(H321-G321)/11*1</f>
        <v>44.973075000000001</v>
      </c>
      <c r="J321" s="441">
        <f t="shared" si="382"/>
        <v>0</v>
      </c>
      <c r="K321" s="441">
        <f t="shared" si="315"/>
        <v>-44.973075000000001</v>
      </c>
      <c r="L321" s="441"/>
      <c r="M321" s="441"/>
      <c r="N321" s="441">
        <f t="shared" si="381"/>
        <v>0</v>
      </c>
      <c r="O321" s="600"/>
    </row>
    <row r="322" spans="1:251" s="24" customFormat="1" ht="30" x14ac:dyDescent="0.25">
      <c r="A322" s="13">
        <v>1</v>
      </c>
      <c r="B322" s="46" t="s">
        <v>66</v>
      </c>
      <c r="C322" s="298">
        <f>C323+C325+C326</f>
        <v>665</v>
      </c>
      <c r="D322" s="298">
        <f t="shared" ref="D322:E322" si="385">D323+D325+D326</f>
        <v>111</v>
      </c>
      <c r="E322" s="298">
        <f t="shared" si="385"/>
        <v>2</v>
      </c>
      <c r="F322" s="298">
        <f t="shared" si="384"/>
        <v>1.8018018018018018</v>
      </c>
      <c r="G322" s="442">
        <f t="shared" ref="G322:H322" si="386">G323+G325+G326</f>
        <v>1727.9534499999997</v>
      </c>
      <c r="H322" s="442">
        <f t="shared" si="386"/>
        <v>1727.9534499999997</v>
      </c>
      <c r="I322" s="615">
        <f t="shared" ref="I322" si="387">I323+I325+I326</f>
        <v>287.9922416666667</v>
      </c>
      <c r="J322" s="442">
        <f t="shared" ref="J322" si="388">J323+J325+J326</f>
        <v>3.6623399999999999</v>
      </c>
      <c r="K322" s="442">
        <f t="shared" ref="K322" si="389">K323+K325+K326</f>
        <v>-284.32990166666667</v>
      </c>
      <c r="L322" s="442">
        <f t="shared" ref="L322" si="390">L323+L325+L326</f>
        <v>0</v>
      </c>
      <c r="M322" s="442">
        <f t="shared" ref="M322" si="391">M323+M325+M326</f>
        <v>3.6623399999999999</v>
      </c>
      <c r="N322" s="441">
        <f t="shared" si="381"/>
        <v>1.271680090687628</v>
      </c>
      <c r="O322" s="600"/>
    </row>
    <row r="323" spans="1:251" s="24" customFormat="1" ht="30" x14ac:dyDescent="0.25">
      <c r="A323" s="13">
        <v>1</v>
      </c>
      <c r="B323" s="45" t="s">
        <v>62</v>
      </c>
      <c r="C323" s="298">
        <v>200</v>
      </c>
      <c r="D323" s="604">
        <f>ROUND(C323/12*$B$3,0)</f>
        <v>33</v>
      </c>
      <c r="E323" s="298">
        <v>2</v>
      </c>
      <c r="F323" s="298">
        <f t="shared" si="384"/>
        <v>6.0606060606060606</v>
      </c>
      <c r="G323" s="441">
        <v>282.8</v>
      </c>
      <c r="H323" s="441">
        <v>282.8</v>
      </c>
      <c r="I323" s="614">
        <f>G323/12*$B$3+(H323-G323)/11*1</f>
        <v>47.133333333333333</v>
      </c>
      <c r="J323" s="441">
        <f t="shared" si="382"/>
        <v>3.6623399999999999</v>
      </c>
      <c r="K323" s="441">
        <f t="shared" si="315"/>
        <v>-43.470993333333332</v>
      </c>
      <c r="L323" s="441">
        <v>0</v>
      </c>
      <c r="M323" s="441">
        <v>3.6623399999999999</v>
      </c>
      <c r="N323" s="441">
        <f t="shared" si="381"/>
        <v>7.7701697312588403</v>
      </c>
      <c r="O323" s="600"/>
    </row>
    <row r="324" spans="1:251" s="24" customFormat="1" ht="45" x14ac:dyDescent="0.25">
      <c r="A324" s="13"/>
      <c r="B324" s="621" t="s">
        <v>90</v>
      </c>
      <c r="C324" s="298"/>
      <c r="D324" s="604"/>
      <c r="E324" s="298"/>
      <c r="F324" s="298"/>
      <c r="G324" s="441"/>
      <c r="H324" s="441"/>
      <c r="I324" s="614">
        <f>G324/12*$B$3</f>
        <v>0</v>
      </c>
      <c r="J324" s="441"/>
      <c r="K324" s="441"/>
      <c r="L324" s="441"/>
      <c r="M324" s="441"/>
      <c r="N324" s="441"/>
      <c r="O324" s="600"/>
    </row>
    <row r="325" spans="1:251" s="24" customFormat="1" ht="58.5" customHeight="1" x14ac:dyDescent="0.25">
      <c r="A325" s="13">
        <v>1</v>
      </c>
      <c r="B325" s="45" t="s">
        <v>73</v>
      </c>
      <c r="C325" s="298">
        <v>425</v>
      </c>
      <c r="D325" s="299">
        <f t="shared" si="383"/>
        <v>71</v>
      </c>
      <c r="E325" s="298"/>
      <c r="F325" s="298">
        <f t="shared" si="384"/>
        <v>0</v>
      </c>
      <c r="G325" s="441">
        <v>1383.3622499999999</v>
      </c>
      <c r="H325" s="441">
        <v>1383.3622499999999</v>
      </c>
      <c r="I325" s="614">
        <f>G325/12*$B$3+(H325-G325)/11*1</f>
        <v>230.56037499999999</v>
      </c>
      <c r="J325" s="441">
        <f t="shared" si="382"/>
        <v>0</v>
      </c>
      <c r="K325" s="441">
        <f t="shared" si="315"/>
        <v>-230.56037499999999</v>
      </c>
      <c r="L325" s="441"/>
      <c r="M325" s="441"/>
      <c r="N325" s="441">
        <f t="shared" si="381"/>
        <v>0</v>
      </c>
      <c r="O325" s="600"/>
    </row>
    <row r="326" spans="1:251" s="24" customFormat="1" ht="45.75" thickBot="1" x14ac:dyDescent="0.3">
      <c r="A326" s="13">
        <v>1</v>
      </c>
      <c r="B326" s="45" t="s">
        <v>63</v>
      </c>
      <c r="C326" s="298">
        <v>40</v>
      </c>
      <c r="D326" s="299">
        <f t="shared" si="383"/>
        <v>7</v>
      </c>
      <c r="E326" s="298"/>
      <c r="F326" s="298">
        <f t="shared" si="384"/>
        <v>0</v>
      </c>
      <c r="G326" s="441">
        <v>61.791199999999996</v>
      </c>
      <c r="H326" s="441">
        <v>61.791199999999996</v>
      </c>
      <c r="I326" s="614">
        <f>G326/12*$B$3+(H326-G326)/11*1</f>
        <v>10.298533333333333</v>
      </c>
      <c r="J326" s="441">
        <f t="shared" si="382"/>
        <v>0</v>
      </c>
      <c r="K326" s="441">
        <f t="shared" si="315"/>
        <v>-10.298533333333333</v>
      </c>
      <c r="L326" s="441"/>
      <c r="M326" s="441"/>
      <c r="N326" s="441">
        <f t="shared" si="381"/>
        <v>0</v>
      </c>
      <c r="O326" s="600"/>
    </row>
    <row r="327" spans="1:251" ht="19.5" customHeight="1" thickBot="1" x14ac:dyDescent="0.3">
      <c r="A327" s="13">
        <v>1</v>
      </c>
      <c r="B327" s="73" t="s">
        <v>3</v>
      </c>
      <c r="C327" s="570"/>
      <c r="D327" s="570"/>
      <c r="E327" s="570"/>
      <c r="F327" s="345"/>
      <c r="G327" s="494">
        <f>G322+G317</f>
        <v>2998.0618999999997</v>
      </c>
      <c r="H327" s="494">
        <f>H322+H317</f>
        <v>2998.0618999999997</v>
      </c>
      <c r="I327" s="494">
        <f t="shared" ref="I327:M327" si="392">I322+I317</f>
        <v>499.67698333333334</v>
      </c>
      <c r="J327" s="494">
        <f t="shared" si="392"/>
        <v>46.925629999999998</v>
      </c>
      <c r="K327" s="494">
        <f t="shared" si="392"/>
        <v>-452.75135333333333</v>
      </c>
      <c r="L327" s="494">
        <f t="shared" si="392"/>
        <v>0</v>
      </c>
      <c r="M327" s="494">
        <f t="shared" si="392"/>
        <v>46.925629999999998</v>
      </c>
      <c r="N327" s="461">
        <f t="shared" si="381"/>
        <v>9.3911930237330985</v>
      </c>
      <c r="O327" s="600"/>
    </row>
    <row r="328" spans="1:251" ht="29.25" x14ac:dyDescent="0.25">
      <c r="A328" s="13">
        <v>1</v>
      </c>
      <c r="B328" s="155" t="s">
        <v>40</v>
      </c>
      <c r="C328" s="571"/>
      <c r="D328" s="571"/>
      <c r="E328" s="571"/>
      <c r="F328" s="571"/>
      <c r="G328" s="572"/>
      <c r="H328" s="572"/>
      <c r="I328" s="572"/>
      <c r="J328" s="572"/>
      <c r="K328" s="572">
        <f t="shared" si="315"/>
        <v>0</v>
      </c>
      <c r="L328" s="572"/>
      <c r="M328" s="572"/>
      <c r="N328" s="572"/>
      <c r="O328" s="600"/>
    </row>
    <row r="329" spans="1:251" s="6" customFormat="1" ht="48" customHeight="1" x14ac:dyDescent="0.25">
      <c r="A329" s="13">
        <v>1</v>
      </c>
      <c r="B329" s="110" t="s">
        <v>74</v>
      </c>
      <c r="C329" s="573">
        <f t="shared" ref="C329:M329" si="393">C317</f>
        <v>360</v>
      </c>
      <c r="D329" s="573">
        <f t="shared" si="393"/>
        <v>61</v>
      </c>
      <c r="E329" s="573">
        <f t="shared" si="393"/>
        <v>15</v>
      </c>
      <c r="F329" s="573">
        <f t="shared" si="393"/>
        <v>24.590163934426229</v>
      </c>
      <c r="G329" s="574">
        <f t="shared" si="393"/>
        <v>1270.1084499999999</v>
      </c>
      <c r="H329" s="574">
        <f t="shared" ref="H329" si="394">H317</f>
        <v>1270.1084499999999</v>
      </c>
      <c r="I329" s="574">
        <f t="shared" si="393"/>
        <v>211.68474166666664</v>
      </c>
      <c r="J329" s="574">
        <f t="shared" si="393"/>
        <v>43.263289999999998</v>
      </c>
      <c r="K329" s="574">
        <f t="shared" si="393"/>
        <v>-168.42145166666666</v>
      </c>
      <c r="L329" s="574">
        <f t="shared" si="393"/>
        <v>0</v>
      </c>
      <c r="M329" s="574">
        <f t="shared" si="393"/>
        <v>43.263289999999998</v>
      </c>
      <c r="N329" s="574">
        <f t="shared" si="381"/>
        <v>20.437604363627376</v>
      </c>
      <c r="O329" s="600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  <c r="IQ329" s="8"/>
    </row>
    <row r="330" spans="1:251" s="6" customFormat="1" ht="30" x14ac:dyDescent="0.25">
      <c r="A330" s="13">
        <v>1</v>
      </c>
      <c r="B330" s="111" t="s">
        <v>43</v>
      </c>
      <c r="C330" s="573">
        <f t="shared" ref="C330:M330" si="395">C318</f>
        <v>250</v>
      </c>
      <c r="D330" s="573">
        <f t="shared" si="395"/>
        <v>42</v>
      </c>
      <c r="E330" s="573">
        <f t="shared" si="395"/>
        <v>15</v>
      </c>
      <c r="F330" s="573">
        <f t="shared" si="395"/>
        <v>35.714285714285715</v>
      </c>
      <c r="G330" s="574">
        <f t="shared" si="395"/>
        <v>857.5</v>
      </c>
      <c r="H330" s="574">
        <f t="shared" ref="H330" si="396">H318</f>
        <v>857.5</v>
      </c>
      <c r="I330" s="574">
        <f t="shared" si="395"/>
        <v>142.91666666666666</v>
      </c>
      <c r="J330" s="574">
        <f t="shared" si="395"/>
        <v>43.263289999999998</v>
      </c>
      <c r="K330" s="574">
        <f t="shared" si="395"/>
        <v>-99.653376666666659</v>
      </c>
      <c r="L330" s="574">
        <f t="shared" si="395"/>
        <v>0</v>
      </c>
      <c r="M330" s="574">
        <f t="shared" si="395"/>
        <v>43.263289999999998</v>
      </c>
      <c r="N330" s="574">
        <f t="shared" si="381"/>
        <v>30.271689795918366</v>
      </c>
      <c r="O330" s="600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  <c r="IQ330" s="8"/>
    </row>
    <row r="331" spans="1:251" s="6" customFormat="1" ht="30" x14ac:dyDescent="0.25">
      <c r="A331" s="13">
        <v>1</v>
      </c>
      <c r="B331" s="111" t="s">
        <v>44</v>
      </c>
      <c r="C331" s="573">
        <f t="shared" ref="C331:M331" si="397">C319</f>
        <v>75</v>
      </c>
      <c r="D331" s="573">
        <f t="shared" si="397"/>
        <v>13</v>
      </c>
      <c r="E331" s="573">
        <f t="shared" si="397"/>
        <v>0</v>
      </c>
      <c r="F331" s="573">
        <f t="shared" si="397"/>
        <v>0</v>
      </c>
      <c r="G331" s="574">
        <f t="shared" si="397"/>
        <v>142.77000000000001</v>
      </c>
      <c r="H331" s="574">
        <f t="shared" ref="H331" si="398">H319</f>
        <v>142.77000000000001</v>
      </c>
      <c r="I331" s="574">
        <f t="shared" si="397"/>
        <v>23.795000000000002</v>
      </c>
      <c r="J331" s="574">
        <f t="shared" si="397"/>
        <v>0</v>
      </c>
      <c r="K331" s="574">
        <f t="shared" si="397"/>
        <v>-23.795000000000002</v>
      </c>
      <c r="L331" s="574">
        <f t="shared" si="397"/>
        <v>0</v>
      </c>
      <c r="M331" s="574">
        <f t="shared" si="397"/>
        <v>0</v>
      </c>
      <c r="N331" s="574">
        <f t="shared" si="381"/>
        <v>0</v>
      </c>
      <c r="O331" s="600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  <c r="IQ331" s="8"/>
    </row>
    <row r="332" spans="1:251" s="6" customFormat="1" ht="30" x14ac:dyDescent="0.25">
      <c r="A332" s="13">
        <v>1</v>
      </c>
      <c r="B332" s="111" t="s">
        <v>68</v>
      </c>
      <c r="C332" s="573">
        <f t="shared" ref="C332:M332" si="399">C320</f>
        <v>0</v>
      </c>
      <c r="D332" s="573">
        <f t="shared" si="399"/>
        <v>0</v>
      </c>
      <c r="E332" s="573">
        <f t="shared" si="399"/>
        <v>0</v>
      </c>
      <c r="F332" s="573">
        <f t="shared" si="399"/>
        <v>0</v>
      </c>
      <c r="G332" s="574">
        <f t="shared" si="399"/>
        <v>0</v>
      </c>
      <c r="H332" s="574">
        <f t="shared" ref="H332" si="400">H320</f>
        <v>0</v>
      </c>
      <c r="I332" s="574">
        <f t="shared" si="399"/>
        <v>0</v>
      </c>
      <c r="J332" s="574">
        <f t="shared" si="399"/>
        <v>0</v>
      </c>
      <c r="K332" s="574">
        <f t="shared" si="399"/>
        <v>0</v>
      </c>
      <c r="L332" s="574">
        <f t="shared" si="399"/>
        <v>0</v>
      </c>
      <c r="M332" s="574">
        <f t="shared" si="399"/>
        <v>0</v>
      </c>
      <c r="N332" s="574"/>
      <c r="O332" s="600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  <c r="IQ332" s="8"/>
    </row>
    <row r="333" spans="1:251" s="6" customFormat="1" ht="30" x14ac:dyDescent="0.25">
      <c r="A333" s="13">
        <v>1</v>
      </c>
      <c r="B333" s="111" t="s">
        <v>69</v>
      </c>
      <c r="C333" s="573">
        <f t="shared" ref="C333:M333" si="401">C321</f>
        <v>35</v>
      </c>
      <c r="D333" s="573">
        <f t="shared" si="401"/>
        <v>6</v>
      </c>
      <c r="E333" s="573">
        <f t="shared" si="401"/>
        <v>0</v>
      </c>
      <c r="F333" s="573">
        <f t="shared" si="401"/>
        <v>0</v>
      </c>
      <c r="G333" s="574">
        <f t="shared" si="401"/>
        <v>269.83845000000002</v>
      </c>
      <c r="H333" s="574">
        <f t="shared" ref="H333" si="402">H321</f>
        <v>269.83845000000002</v>
      </c>
      <c r="I333" s="574">
        <f t="shared" si="401"/>
        <v>44.973075000000001</v>
      </c>
      <c r="J333" s="574">
        <f t="shared" si="401"/>
        <v>0</v>
      </c>
      <c r="K333" s="574">
        <f t="shared" si="401"/>
        <v>-44.973075000000001</v>
      </c>
      <c r="L333" s="574">
        <f t="shared" si="401"/>
        <v>0</v>
      </c>
      <c r="M333" s="574">
        <f t="shared" si="401"/>
        <v>0</v>
      </c>
      <c r="N333" s="574"/>
      <c r="O333" s="600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  <c r="IQ333" s="8"/>
    </row>
    <row r="334" spans="1:251" s="6" customFormat="1" ht="30" x14ac:dyDescent="0.25">
      <c r="A334" s="13">
        <v>1</v>
      </c>
      <c r="B334" s="110" t="s">
        <v>66</v>
      </c>
      <c r="C334" s="573">
        <f t="shared" ref="C334:M334" si="403">C322</f>
        <v>665</v>
      </c>
      <c r="D334" s="573">
        <f t="shared" si="403"/>
        <v>111</v>
      </c>
      <c r="E334" s="573">
        <f t="shared" si="403"/>
        <v>2</v>
      </c>
      <c r="F334" s="573">
        <f t="shared" si="403"/>
        <v>1.8018018018018018</v>
      </c>
      <c r="G334" s="574">
        <f t="shared" si="403"/>
        <v>1727.9534499999997</v>
      </c>
      <c r="H334" s="574">
        <f t="shared" ref="H334" si="404">H322</f>
        <v>1727.9534499999997</v>
      </c>
      <c r="I334" s="574">
        <f t="shared" si="403"/>
        <v>287.9922416666667</v>
      </c>
      <c r="J334" s="574">
        <f t="shared" si="403"/>
        <v>3.6623399999999999</v>
      </c>
      <c r="K334" s="574">
        <f t="shared" si="403"/>
        <v>-284.32990166666667</v>
      </c>
      <c r="L334" s="574">
        <f t="shared" si="403"/>
        <v>0</v>
      </c>
      <c r="M334" s="574">
        <f t="shared" si="403"/>
        <v>3.6623399999999999</v>
      </c>
      <c r="N334" s="574">
        <f t="shared" si="381"/>
        <v>1.271680090687628</v>
      </c>
      <c r="O334" s="600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  <c r="IQ334" s="8"/>
    </row>
    <row r="335" spans="1:251" s="6" customFormat="1" ht="30" x14ac:dyDescent="0.25">
      <c r="A335" s="13">
        <v>1</v>
      </c>
      <c r="B335" s="111" t="s">
        <v>62</v>
      </c>
      <c r="C335" s="573">
        <f t="shared" ref="C335:M335" si="405">C323</f>
        <v>200</v>
      </c>
      <c r="D335" s="573">
        <f t="shared" si="405"/>
        <v>33</v>
      </c>
      <c r="E335" s="573">
        <f t="shared" si="405"/>
        <v>2</v>
      </c>
      <c r="F335" s="573">
        <f t="shared" si="405"/>
        <v>6.0606060606060606</v>
      </c>
      <c r="G335" s="574">
        <f t="shared" si="405"/>
        <v>282.8</v>
      </c>
      <c r="H335" s="574">
        <f t="shared" ref="H335" si="406">H323</f>
        <v>282.8</v>
      </c>
      <c r="I335" s="574">
        <f t="shared" si="405"/>
        <v>47.133333333333333</v>
      </c>
      <c r="J335" s="574">
        <f t="shared" si="405"/>
        <v>3.6623399999999999</v>
      </c>
      <c r="K335" s="574">
        <f t="shared" si="405"/>
        <v>-43.470993333333332</v>
      </c>
      <c r="L335" s="574">
        <f t="shared" si="405"/>
        <v>0</v>
      </c>
      <c r="M335" s="574">
        <f t="shared" si="405"/>
        <v>3.6623399999999999</v>
      </c>
      <c r="N335" s="574">
        <f t="shared" si="381"/>
        <v>7.7701697312588403</v>
      </c>
      <c r="O335" s="600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  <c r="IQ335" s="8"/>
    </row>
    <row r="336" spans="1:251" s="6" customFormat="1" ht="45" x14ac:dyDescent="0.25">
      <c r="A336" s="13"/>
      <c r="B336" s="111" t="s">
        <v>90</v>
      </c>
      <c r="C336" s="573">
        <f t="shared" ref="C336:M336" si="407">C324</f>
        <v>0</v>
      </c>
      <c r="D336" s="573">
        <f t="shared" si="407"/>
        <v>0</v>
      </c>
      <c r="E336" s="573">
        <f t="shared" si="407"/>
        <v>0</v>
      </c>
      <c r="F336" s="573">
        <f t="shared" si="407"/>
        <v>0</v>
      </c>
      <c r="G336" s="573">
        <f t="shared" si="407"/>
        <v>0</v>
      </c>
      <c r="H336" s="573">
        <f t="shared" ref="H336" si="408">H324</f>
        <v>0</v>
      </c>
      <c r="I336" s="573">
        <f t="shared" si="407"/>
        <v>0</v>
      </c>
      <c r="J336" s="573">
        <f t="shared" si="407"/>
        <v>0</v>
      </c>
      <c r="K336" s="573">
        <f t="shared" si="407"/>
        <v>0</v>
      </c>
      <c r="L336" s="573">
        <f t="shared" si="407"/>
        <v>0</v>
      </c>
      <c r="M336" s="573">
        <f t="shared" si="407"/>
        <v>0</v>
      </c>
      <c r="N336" s="573">
        <f>N324</f>
        <v>0</v>
      </c>
      <c r="O336" s="600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  <c r="IQ336" s="8"/>
    </row>
    <row r="337" spans="1:251" s="6" customFormat="1" ht="62.25" customHeight="1" x14ac:dyDescent="0.25">
      <c r="A337" s="13">
        <v>1</v>
      </c>
      <c r="B337" s="111" t="s">
        <v>45</v>
      </c>
      <c r="C337" s="573">
        <f t="shared" ref="C337:M337" si="409">C325</f>
        <v>425</v>
      </c>
      <c r="D337" s="573">
        <f t="shared" si="409"/>
        <v>71</v>
      </c>
      <c r="E337" s="573">
        <f t="shared" si="409"/>
        <v>0</v>
      </c>
      <c r="F337" s="573">
        <f t="shared" si="409"/>
        <v>0</v>
      </c>
      <c r="G337" s="574">
        <f t="shared" si="409"/>
        <v>1383.3622499999999</v>
      </c>
      <c r="H337" s="574">
        <f t="shared" ref="H337" si="410">H325</f>
        <v>1383.3622499999999</v>
      </c>
      <c r="I337" s="574">
        <f t="shared" si="409"/>
        <v>230.56037499999999</v>
      </c>
      <c r="J337" s="574">
        <f t="shared" si="409"/>
        <v>0</v>
      </c>
      <c r="K337" s="574">
        <f t="shared" si="409"/>
        <v>-230.56037499999999</v>
      </c>
      <c r="L337" s="574">
        <f t="shared" si="409"/>
        <v>0</v>
      </c>
      <c r="M337" s="574">
        <f t="shared" si="409"/>
        <v>0</v>
      </c>
      <c r="N337" s="574">
        <f t="shared" si="381"/>
        <v>0</v>
      </c>
      <c r="O337" s="600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  <c r="IQ337" s="8"/>
    </row>
    <row r="338" spans="1:251" s="6" customFormat="1" ht="45.75" thickBot="1" x14ac:dyDescent="0.3">
      <c r="A338" s="13">
        <v>1</v>
      </c>
      <c r="B338" s="111" t="s">
        <v>63</v>
      </c>
      <c r="C338" s="573">
        <f t="shared" ref="C338:M338" si="411">C326</f>
        <v>40</v>
      </c>
      <c r="D338" s="573">
        <f t="shared" si="411"/>
        <v>7</v>
      </c>
      <c r="E338" s="573">
        <f t="shared" si="411"/>
        <v>0</v>
      </c>
      <c r="F338" s="573">
        <f t="shared" si="411"/>
        <v>0</v>
      </c>
      <c r="G338" s="574">
        <f t="shared" si="411"/>
        <v>61.791199999999996</v>
      </c>
      <c r="H338" s="574">
        <f t="shared" ref="H338" si="412">H326</f>
        <v>61.791199999999996</v>
      </c>
      <c r="I338" s="574">
        <f t="shared" si="411"/>
        <v>10.298533333333333</v>
      </c>
      <c r="J338" s="574">
        <f t="shared" si="411"/>
        <v>0</v>
      </c>
      <c r="K338" s="574">
        <f t="shared" si="411"/>
        <v>-10.298533333333333</v>
      </c>
      <c r="L338" s="574">
        <f t="shared" si="411"/>
        <v>0</v>
      </c>
      <c r="M338" s="574">
        <f t="shared" si="411"/>
        <v>0</v>
      </c>
      <c r="N338" s="574">
        <f t="shared" si="381"/>
        <v>0</v>
      </c>
      <c r="O338" s="600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  <c r="AU338" s="8"/>
      <c r="AV338" s="8"/>
      <c r="AW338" s="8"/>
      <c r="AX338" s="8"/>
      <c r="AY338" s="8"/>
      <c r="AZ338" s="8"/>
      <c r="BA338" s="8"/>
      <c r="BB338" s="8"/>
      <c r="BC338" s="8"/>
      <c r="BD338" s="8"/>
      <c r="BE338" s="8"/>
      <c r="BF338" s="8"/>
      <c r="BG338" s="8"/>
      <c r="BH338" s="8"/>
      <c r="BI338" s="8"/>
      <c r="BJ338" s="8"/>
      <c r="BK338" s="8"/>
      <c r="BL338" s="8"/>
      <c r="BM338" s="8"/>
      <c r="BN338" s="8"/>
      <c r="BO338" s="8"/>
      <c r="BP338" s="8"/>
      <c r="BQ338" s="8"/>
      <c r="BR338" s="8"/>
      <c r="BS338" s="8"/>
      <c r="BT338" s="8"/>
      <c r="BU338" s="8"/>
      <c r="BV338" s="8"/>
      <c r="BW338" s="8"/>
      <c r="BX338" s="8"/>
      <c r="BY338" s="8"/>
      <c r="BZ338" s="8"/>
      <c r="CA338" s="8"/>
      <c r="CB338" s="8"/>
      <c r="CC338" s="8"/>
      <c r="CD338" s="8"/>
      <c r="CE338" s="8"/>
      <c r="CF338" s="8"/>
      <c r="CG338" s="8"/>
      <c r="CH338" s="8"/>
      <c r="CI338" s="8"/>
      <c r="CJ338" s="8"/>
      <c r="CK338" s="8"/>
      <c r="CL338" s="8"/>
      <c r="CM338" s="8"/>
      <c r="CN338" s="8"/>
      <c r="CO338" s="8"/>
      <c r="CP338" s="8"/>
      <c r="CQ338" s="8"/>
      <c r="CR338" s="8"/>
      <c r="CS338" s="8"/>
      <c r="CT338" s="8"/>
      <c r="CU338" s="8"/>
      <c r="CV338" s="8"/>
      <c r="CW338" s="8"/>
      <c r="CX338" s="8"/>
      <c r="CY338" s="8"/>
      <c r="CZ338" s="8"/>
      <c r="DA338" s="8"/>
      <c r="DB338" s="8"/>
      <c r="DC338" s="8"/>
      <c r="DD338" s="8"/>
      <c r="DE338" s="8"/>
      <c r="DF338" s="8"/>
      <c r="DG338" s="8"/>
      <c r="DH338" s="8"/>
      <c r="DI338" s="8"/>
      <c r="DJ338" s="8"/>
      <c r="DK338" s="8"/>
      <c r="DL338" s="8"/>
      <c r="DM338" s="8"/>
      <c r="DN338" s="8"/>
      <c r="DO338" s="8"/>
      <c r="DP338" s="8"/>
      <c r="DQ338" s="8"/>
      <c r="DR338" s="8"/>
      <c r="DS338" s="8"/>
      <c r="DT338" s="8"/>
      <c r="DU338" s="8"/>
      <c r="DV338" s="8"/>
      <c r="DW338" s="8"/>
      <c r="DX338" s="8"/>
      <c r="DY338" s="8"/>
      <c r="DZ338" s="8"/>
      <c r="EA338" s="8"/>
      <c r="EB338" s="8"/>
      <c r="EC338" s="8"/>
      <c r="ED338" s="8"/>
      <c r="EE338" s="8"/>
      <c r="EF338" s="8"/>
      <c r="EG338" s="8"/>
      <c r="EH338" s="8"/>
      <c r="EI338" s="8"/>
      <c r="EJ338" s="8"/>
      <c r="EK338" s="8"/>
      <c r="EL338" s="8"/>
      <c r="EM338" s="8"/>
      <c r="EN338" s="8"/>
      <c r="EO338" s="8"/>
      <c r="EP338" s="8"/>
      <c r="EQ338" s="8"/>
      <c r="ER338" s="8"/>
      <c r="ES338" s="8"/>
      <c r="ET338" s="8"/>
      <c r="EU338" s="8"/>
      <c r="EV338" s="8"/>
      <c r="EW338" s="8"/>
      <c r="EX338" s="8"/>
      <c r="EY338" s="8"/>
      <c r="EZ338" s="8"/>
      <c r="FA338" s="8"/>
      <c r="FB338" s="8"/>
      <c r="FC338" s="8"/>
      <c r="FD338" s="8"/>
      <c r="FE338" s="8"/>
      <c r="FF338" s="8"/>
      <c r="FG338" s="8"/>
      <c r="FH338" s="8"/>
      <c r="FI338" s="8"/>
      <c r="FJ338" s="8"/>
      <c r="FK338" s="8"/>
      <c r="FL338" s="8"/>
      <c r="FM338" s="8"/>
      <c r="FN338" s="8"/>
      <c r="FO338" s="8"/>
      <c r="FP338" s="8"/>
      <c r="FQ338" s="8"/>
      <c r="FR338" s="8"/>
      <c r="FS338" s="8"/>
      <c r="FT338" s="8"/>
      <c r="FU338" s="8"/>
      <c r="FV338" s="8"/>
      <c r="FW338" s="8"/>
      <c r="FX338" s="8"/>
      <c r="FY338" s="8"/>
      <c r="FZ338" s="8"/>
      <c r="GA338" s="8"/>
      <c r="GB338" s="8"/>
      <c r="GC338" s="8"/>
      <c r="GD338" s="8"/>
      <c r="GE338" s="8"/>
      <c r="GF338" s="8"/>
      <c r="GG338" s="8"/>
      <c r="GH338" s="8"/>
      <c r="GI338" s="8"/>
      <c r="GJ338" s="8"/>
      <c r="GK338" s="8"/>
      <c r="GL338" s="8"/>
      <c r="GM338" s="8"/>
      <c r="GN338" s="8"/>
      <c r="GO338" s="8"/>
      <c r="GP338" s="8"/>
      <c r="GQ338" s="8"/>
      <c r="GR338" s="8"/>
      <c r="GS338" s="8"/>
      <c r="GT338" s="8"/>
      <c r="GU338" s="8"/>
      <c r="GV338" s="8"/>
      <c r="GW338" s="8"/>
      <c r="GX338" s="8"/>
      <c r="GY338" s="8"/>
      <c r="GZ338" s="8"/>
      <c r="HA338" s="8"/>
      <c r="HB338" s="8"/>
      <c r="HC338" s="8"/>
      <c r="HD338" s="8"/>
      <c r="HE338" s="8"/>
      <c r="HF338" s="8"/>
      <c r="HG338" s="8"/>
      <c r="HH338" s="8"/>
      <c r="HI338" s="8"/>
      <c r="HJ338" s="8"/>
      <c r="HK338" s="8"/>
      <c r="HL338" s="8"/>
      <c r="HM338" s="8"/>
      <c r="HN338" s="8"/>
      <c r="HO338" s="8"/>
      <c r="HP338" s="8"/>
      <c r="HQ338" s="8"/>
      <c r="HR338" s="8"/>
      <c r="HS338" s="8"/>
      <c r="HT338" s="8"/>
      <c r="HU338" s="8"/>
      <c r="HV338" s="8"/>
      <c r="HW338" s="8"/>
      <c r="HX338" s="8"/>
      <c r="HY338" s="8"/>
      <c r="HZ338" s="8"/>
      <c r="IA338" s="8"/>
      <c r="IB338" s="8"/>
      <c r="IC338" s="8"/>
      <c r="ID338" s="8"/>
      <c r="IE338" s="8"/>
      <c r="IF338" s="8"/>
      <c r="IG338" s="8"/>
      <c r="IH338" s="8"/>
      <c r="II338" s="8"/>
      <c r="IJ338" s="8"/>
      <c r="IK338" s="8"/>
      <c r="IL338" s="8"/>
      <c r="IM338" s="8"/>
      <c r="IN338" s="8"/>
      <c r="IO338" s="8"/>
      <c r="IP338" s="8"/>
      <c r="IQ338" s="8"/>
    </row>
    <row r="339" spans="1:251" ht="15.75" thickBot="1" x14ac:dyDescent="0.3">
      <c r="A339" s="13">
        <v>1</v>
      </c>
      <c r="B339" s="241" t="s">
        <v>61</v>
      </c>
      <c r="C339" s="575">
        <f t="shared" ref="C339:J339" si="413">C327</f>
        <v>0</v>
      </c>
      <c r="D339" s="575">
        <f t="shared" si="413"/>
        <v>0</v>
      </c>
      <c r="E339" s="575">
        <f t="shared" si="413"/>
        <v>0</v>
      </c>
      <c r="F339" s="575">
        <f t="shared" si="413"/>
        <v>0</v>
      </c>
      <c r="G339" s="576">
        <f t="shared" si="413"/>
        <v>2998.0618999999997</v>
      </c>
      <c r="H339" s="576">
        <f t="shared" ref="H339" si="414">H327</f>
        <v>2998.0618999999997</v>
      </c>
      <c r="I339" s="576">
        <f t="shared" si="413"/>
        <v>499.67698333333334</v>
      </c>
      <c r="J339" s="576">
        <f t="shared" si="413"/>
        <v>46.925629999999998</v>
      </c>
      <c r="K339" s="576">
        <f t="shared" ref="K339" si="415">K327</f>
        <v>-452.75135333333333</v>
      </c>
      <c r="L339" s="576">
        <f t="shared" ref="L339:M339" si="416">L327</f>
        <v>0</v>
      </c>
      <c r="M339" s="576">
        <f t="shared" si="416"/>
        <v>46.925629999999998</v>
      </c>
      <c r="N339" s="576">
        <f>N327</f>
        <v>9.3911930237330985</v>
      </c>
      <c r="O339" s="600"/>
    </row>
    <row r="340" spans="1:251" s="91" customFormat="1" x14ac:dyDescent="0.25">
      <c r="O340" s="96"/>
      <c r="P340" s="96"/>
      <c r="Q340" s="96"/>
      <c r="R340" s="96"/>
      <c r="S340" s="96"/>
      <c r="T340" s="96"/>
      <c r="U340" s="96"/>
      <c r="V340" s="96"/>
      <c r="W340" s="96"/>
      <c r="X340" s="96"/>
      <c r="Y340" s="96"/>
      <c r="Z340" s="96"/>
      <c r="AA340" s="96"/>
      <c r="AB340" s="96"/>
      <c r="AC340" s="96"/>
      <c r="AD340" s="96"/>
      <c r="AE340" s="96"/>
      <c r="AF340" s="96"/>
      <c r="AG340" s="96"/>
      <c r="AH340" s="96"/>
      <c r="AI340" s="96"/>
      <c r="AJ340" s="96"/>
      <c r="AK340" s="96"/>
      <c r="AL340" s="96"/>
      <c r="AM340" s="96"/>
      <c r="AN340" s="96"/>
      <c r="AO340" s="96"/>
      <c r="AP340" s="96"/>
      <c r="AQ340" s="96"/>
      <c r="AR340" s="96"/>
      <c r="AS340" s="96"/>
      <c r="AT340" s="96"/>
      <c r="AU340" s="96"/>
      <c r="AV340" s="96"/>
      <c r="AW340" s="96"/>
      <c r="AX340" s="96"/>
      <c r="AY340" s="96"/>
      <c r="AZ340" s="96"/>
      <c r="BA340" s="96"/>
      <c r="BB340" s="96"/>
      <c r="BC340" s="96"/>
      <c r="BD340" s="96"/>
      <c r="BE340" s="96"/>
      <c r="BF340" s="96"/>
      <c r="BG340" s="96"/>
      <c r="BH340" s="96"/>
      <c r="BI340" s="96"/>
      <c r="BJ340" s="96"/>
      <c r="BK340" s="96"/>
      <c r="BL340" s="96"/>
      <c r="BM340" s="96"/>
      <c r="BN340" s="96"/>
      <c r="BO340" s="96"/>
      <c r="BP340" s="96"/>
      <c r="BQ340" s="96"/>
      <c r="BR340" s="96"/>
      <c r="BS340" s="96"/>
      <c r="BT340" s="96"/>
      <c r="BU340" s="96"/>
      <c r="BV340" s="96"/>
      <c r="BW340" s="96"/>
      <c r="BX340" s="96"/>
      <c r="BY340" s="96"/>
      <c r="BZ340" s="96"/>
      <c r="CA340" s="96"/>
      <c r="CB340" s="96"/>
      <c r="CC340" s="96"/>
      <c r="CD340" s="96"/>
      <c r="CE340" s="96"/>
      <c r="CF340" s="96"/>
      <c r="CG340" s="96"/>
      <c r="CH340" s="96"/>
      <c r="CI340" s="96"/>
      <c r="CJ340" s="96"/>
      <c r="CK340" s="96"/>
      <c r="CL340" s="96"/>
      <c r="CM340" s="96"/>
      <c r="CN340" s="96"/>
      <c r="CO340" s="96"/>
      <c r="CP340" s="96"/>
      <c r="CQ340" s="96"/>
      <c r="CR340" s="96"/>
      <c r="CS340" s="96"/>
      <c r="CT340" s="96"/>
      <c r="CU340" s="96"/>
      <c r="CV340" s="96"/>
      <c r="CW340" s="96"/>
      <c r="CX340" s="96"/>
      <c r="CY340" s="96"/>
      <c r="CZ340" s="96"/>
      <c r="DA340" s="96"/>
      <c r="DB340" s="96"/>
      <c r="DC340" s="96"/>
      <c r="DD340" s="96"/>
      <c r="DE340" s="96"/>
      <c r="DF340" s="96"/>
      <c r="DG340" s="96"/>
      <c r="DH340" s="96"/>
      <c r="DI340" s="96"/>
      <c r="DJ340" s="96"/>
      <c r="DK340" s="96"/>
      <c r="DL340" s="96"/>
      <c r="DM340" s="96"/>
      <c r="DN340" s="96"/>
      <c r="DO340" s="96"/>
      <c r="DP340" s="96"/>
      <c r="DQ340" s="96"/>
      <c r="DR340" s="96"/>
      <c r="DS340" s="96"/>
      <c r="DT340" s="96"/>
      <c r="DU340" s="96"/>
      <c r="DV340" s="96"/>
      <c r="DW340" s="96"/>
      <c r="DX340" s="96"/>
      <c r="DY340" s="96"/>
      <c r="DZ340" s="96"/>
      <c r="EA340" s="96"/>
      <c r="EB340" s="96"/>
      <c r="EC340" s="96"/>
      <c r="ED340" s="96"/>
      <c r="EE340" s="96"/>
      <c r="EF340" s="96"/>
      <c r="EG340" s="96"/>
      <c r="EH340" s="96"/>
      <c r="EI340" s="96"/>
      <c r="EJ340" s="96"/>
      <c r="EK340" s="96"/>
      <c r="EL340" s="96"/>
      <c r="EM340" s="96"/>
      <c r="EN340" s="96"/>
      <c r="EO340" s="96"/>
      <c r="EP340" s="96"/>
      <c r="EQ340" s="96"/>
      <c r="ER340" s="96"/>
      <c r="ES340" s="96"/>
      <c r="ET340" s="96"/>
      <c r="EU340" s="96"/>
      <c r="EV340" s="96"/>
      <c r="EW340" s="96"/>
      <c r="EX340" s="96"/>
      <c r="EY340" s="96"/>
      <c r="EZ340" s="96"/>
      <c r="FA340" s="96"/>
      <c r="FB340" s="96"/>
      <c r="FC340" s="96"/>
      <c r="FD340" s="96"/>
      <c r="FE340" s="96"/>
      <c r="FF340" s="96"/>
      <c r="FG340" s="96"/>
      <c r="FH340" s="96"/>
      <c r="FI340" s="96"/>
      <c r="FJ340" s="96"/>
      <c r="FK340" s="96"/>
      <c r="FL340" s="96"/>
      <c r="FM340" s="96"/>
      <c r="FN340" s="96"/>
      <c r="FO340" s="96"/>
      <c r="FP340" s="96"/>
      <c r="FQ340" s="96"/>
      <c r="FR340" s="96"/>
      <c r="FS340" s="96"/>
      <c r="FT340" s="96"/>
      <c r="FU340" s="96"/>
      <c r="FV340" s="96"/>
      <c r="FW340" s="96"/>
      <c r="FX340" s="96"/>
      <c r="FY340" s="96"/>
      <c r="FZ340" s="96"/>
      <c r="GA340" s="96"/>
      <c r="GB340" s="96"/>
      <c r="GC340" s="96"/>
      <c r="GD340" s="96"/>
      <c r="GE340" s="96"/>
      <c r="GF340" s="96"/>
      <c r="GG340" s="96"/>
      <c r="GH340" s="96"/>
      <c r="GI340" s="96"/>
      <c r="GJ340" s="96"/>
      <c r="GK340" s="96"/>
      <c r="GL340" s="96"/>
      <c r="GM340" s="96"/>
      <c r="GN340" s="96"/>
      <c r="GO340" s="96"/>
      <c r="GP340" s="96"/>
      <c r="GQ340" s="96"/>
      <c r="GR340" s="96"/>
      <c r="GS340" s="96"/>
      <c r="GT340" s="96"/>
      <c r="GU340" s="96"/>
      <c r="GV340" s="96"/>
      <c r="GW340" s="96"/>
      <c r="GX340" s="96"/>
      <c r="GY340" s="96"/>
      <c r="GZ340" s="96"/>
      <c r="HA340" s="96"/>
      <c r="HB340" s="96"/>
      <c r="HC340" s="96"/>
      <c r="HD340" s="96"/>
      <c r="HE340" s="96"/>
      <c r="HF340" s="96"/>
      <c r="HG340" s="96"/>
      <c r="HH340" s="96"/>
      <c r="HI340" s="96"/>
      <c r="HJ340" s="96"/>
      <c r="HK340" s="96"/>
      <c r="HL340" s="96"/>
      <c r="HM340" s="96"/>
      <c r="HN340" s="96"/>
      <c r="HO340" s="96"/>
      <c r="HP340" s="96"/>
      <c r="HQ340" s="96"/>
      <c r="HR340" s="96"/>
      <c r="HS340" s="96"/>
      <c r="HT340" s="96"/>
      <c r="HU340" s="96"/>
      <c r="HV340" s="96"/>
      <c r="HW340" s="96"/>
      <c r="HX340" s="96"/>
      <c r="HY340" s="96"/>
      <c r="HZ340" s="96"/>
      <c r="IA340" s="96"/>
      <c r="IB340" s="96"/>
      <c r="IC340" s="96"/>
      <c r="ID340" s="96"/>
      <c r="IE340" s="96"/>
      <c r="IF340" s="96"/>
      <c r="IG340" s="96"/>
      <c r="IH340" s="96"/>
      <c r="II340" s="96"/>
      <c r="IJ340" s="96"/>
      <c r="IK340" s="96"/>
      <c r="IL340" s="96"/>
      <c r="IM340" s="96"/>
      <c r="IN340" s="96"/>
      <c r="IO340" s="96"/>
      <c r="IP340" s="96"/>
      <c r="IQ340" s="96"/>
    </row>
    <row r="341" spans="1:251" s="91" customFormat="1" x14ac:dyDescent="0.25">
      <c r="O341" s="96"/>
      <c r="P341" s="96"/>
      <c r="Q341" s="96"/>
      <c r="R341" s="96"/>
      <c r="S341" s="96"/>
      <c r="T341" s="96"/>
      <c r="U341" s="96"/>
      <c r="V341" s="96"/>
      <c r="W341" s="96"/>
      <c r="X341" s="96"/>
      <c r="Y341" s="96"/>
      <c r="Z341" s="96"/>
      <c r="AA341" s="96"/>
      <c r="AB341" s="96"/>
      <c r="AC341" s="96"/>
      <c r="AD341" s="96"/>
      <c r="AE341" s="96"/>
      <c r="AF341" s="96"/>
      <c r="AG341" s="96"/>
      <c r="AH341" s="96"/>
      <c r="AI341" s="96"/>
      <c r="AJ341" s="96"/>
      <c r="AK341" s="96"/>
      <c r="AL341" s="96"/>
      <c r="AM341" s="96"/>
      <c r="AN341" s="96"/>
      <c r="AO341" s="96"/>
      <c r="AP341" s="96"/>
      <c r="AQ341" s="96"/>
      <c r="AR341" s="96"/>
      <c r="AS341" s="96"/>
      <c r="AT341" s="96"/>
      <c r="AU341" s="96"/>
      <c r="AV341" s="96"/>
      <c r="AW341" s="96"/>
      <c r="AX341" s="96"/>
      <c r="AY341" s="96"/>
      <c r="AZ341" s="96"/>
      <c r="BA341" s="96"/>
      <c r="BB341" s="96"/>
      <c r="BC341" s="96"/>
      <c r="BD341" s="96"/>
      <c r="BE341" s="96"/>
      <c r="BF341" s="96"/>
      <c r="BG341" s="96"/>
      <c r="BH341" s="96"/>
      <c r="BI341" s="96"/>
      <c r="BJ341" s="96"/>
      <c r="BK341" s="96"/>
      <c r="BL341" s="96"/>
      <c r="BM341" s="96"/>
      <c r="BN341" s="96"/>
      <c r="BO341" s="96"/>
      <c r="BP341" s="96"/>
      <c r="BQ341" s="96"/>
      <c r="BR341" s="96"/>
      <c r="BS341" s="96"/>
      <c r="BT341" s="96"/>
      <c r="BU341" s="96"/>
      <c r="BV341" s="96"/>
      <c r="BW341" s="96"/>
      <c r="BX341" s="96"/>
      <c r="BY341" s="96"/>
      <c r="BZ341" s="96"/>
      <c r="CA341" s="96"/>
      <c r="CB341" s="96"/>
      <c r="CC341" s="96"/>
      <c r="CD341" s="96"/>
      <c r="CE341" s="96"/>
      <c r="CF341" s="96"/>
      <c r="CG341" s="96"/>
      <c r="CH341" s="96"/>
      <c r="CI341" s="96"/>
      <c r="CJ341" s="96"/>
      <c r="CK341" s="96"/>
      <c r="CL341" s="96"/>
      <c r="CM341" s="96"/>
      <c r="CN341" s="96"/>
      <c r="CO341" s="96"/>
      <c r="CP341" s="96"/>
      <c r="CQ341" s="96"/>
      <c r="CR341" s="96"/>
      <c r="CS341" s="96"/>
      <c r="CT341" s="96"/>
      <c r="CU341" s="96"/>
      <c r="CV341" s="96"/>
      <c r="CW341" s="96"/>
      <c r="CX341" s="96"/>
      <c r="CY341" s="96"/>
      <c r="CZ341" s="96"/>
      <c r="DA341" s="96"/>
      <c r="DB341" s="96"/>
      <c r="DC341" s="96"/>
      <c r="DD341" s="96"/>
      <c r="DE341" s="96"/>
      <c r="DF341" s="96"/>
      <c r="DG341" s="96"/>
      <c r="DH341" s="96"/>
      <c r="DI341" s="96"/>
      <c r="DJ341" s="96"/>
      <c r="DK341" s="96"/>
      <c r="DL341" s="96"/>
      <c r="DM341" s="96"/>
      <c r="DN341" s="96"/>
      <c r="DO341" s="96"/>
      <c r="DP341" s="96"/>
      <c r="DQ341" s="96"/>
      <c r="DR341" s="96"/>
      <c r="DS341" s="96"/>
      <c r="DT341" s="96"/>
      <c r="DU341" s="96"/>
      <c r="DV341" s="96"/>
      <c r="DW341" s="96"/>
      <c r="DX341" s="96"/>
      <c r="DY341" s="96"/>
      <c r="DZ341" s="96"/>
      <c r="EA341" s="96"/>
      <c r="EB341" s="96"/>
      <c r="EC341" s="96"/>
      <c r="ED341" s="96"/>
      <c r="EE341" s="96"/>
      <c r="EF341" s="96"/>
      <c r="EG341" s="96"/>
      <c r="EH341" s="96"/>
      <c r="EI341" s="96"/>
      <c r="EJ341" s="96"/>
      <c r="EK341" s="96"/>
      <c r="EL341" s="96"/>
      <c r="EM341" s="96"/>
      <c r="EN341" s="96"/>
      <c r="EO341" s="96"/>
      <c r="EP341" s="96"/>
      <c r="EQ341" s="96"/>
      <c r="ER341" s="96"/>
      <c r="ES341" s="96"/>
      <c r="ET341" s="96"/>
      <c r="EU341" s="96"/>
      <c r="EV341" s="96"/>
      <c r="EW341" s="96"/>
      <c r="EX341" s="96"/>
      <c r="EY341" s="96"/>
      <c r="EZ341" s="96"/>
      <c r="FA341" s="96"/>
      <c r="FB341" s="96"/>
      <c r="FC341" s="96"/>
      <c r="FD341" s="96"/>
      <c r="FE341" s="96"/>
      <c r="FF341" s="96"/>
      <c r="FG341" s="96"/>
      <c r="FH341" s="96"/>
      <c r="FI341" s="96"/>
      <c r="FJ341" s="96"/>
      <c r="FK341" s="96"/>
      <c r="FL341" s="96"/>
      <c r="FM341" s="96"/>
      <c r="FN341" s="96"/>
      <c r="FO341" s="96"/>
      <c r="FP341" s="96"/>
      <c r="FQ341" s="96"/>
      <c r="FR341" s="96"/>
      <c r="FS341" s="96"/>
      <c r="FT341" s="96"/>
      <c r="FU341" s="96"/>
      <c r="FV341" s="96"/>
      <c r="FW341" s="96"/>
      <c r="FX341" s="96"/>
      <c r="FY341" s="96"/>
      <c r="FZ341" s="96"/>
      <c r="GA341" s="96"/>
      <c r="GB341" s="96"/>
      <c r="GC341" s="96"/>
      <c r="GD341" s="96"/>
      <c r="GE341" s="96"/>
      <c r="GF341" s="96"/>
      <c r="GG341" s="96"/>
      <c r="GH341" s="96"/>
      <c r="GI341" s="96"/>
      <c r="GJ341" s="96"/>
      <c r="GK341" s="96"/>
      <c r="GL341" s="96"/>
      <c r="GM341" s="96"/>
      <c r="GN341" s="96"/>
      <c r="GO341" s="96"/>
      <c r="GP341" s="96"/>
      <c r="GQ341" s="96"/>
      <c r="GR341" s="96"/>
      <c r="GS341" s="96"/>
      <c r="GT341" s="96"/>
      <c r="GU341" s="96"/>
      <c r="GV341" s="96"/>
      <c r="GW341" s="96"/>
      <c r="GX341" s="96"/>
      <c r="GY341" s="96"/>
      <c r="GZ341" s="96"/>
      <c r="HA341" s="96"/>
      <c r="HB341" s="96"/>
      <c r="HC341" s="96"/>
      <c r="HD341" s="96"/>
      <c r="HE341" s="96"/>
      <c r="HF341" s="96"/>
      <c r="HG341" s="96"/>
      <c r="HH341" s="96"/>
      <c r="HI341" s="96"/>
      <c r="HJ341" s="96"/>
      <c r="HK341" s="96"/>
      <c r="HL341" s="96"/>
      <c r="HM341" s="96"/>
      <c r="HN341" s="96"/>
      <c r="HO341" s="96"/>
      <c r="HP341" s="96"/>
      <c r="HQ341" s="96"/>
      <c r="HR341" s="96"/>
      <c r="HS341" s="96"/>
      <c r="HT341" s="96"/>
      <c r="HU341" s="96"/>
      <c r="HV341" s="96"/>
      <c r="HW341" s="96"/>
      <c r="HX341" s="96"/>
      <c r="HY341" s="96"/>
      <c r="HZ341" s="96"/>
      <c r="IA341" s="96"/>
      <c r="IB341" s="96"/>
      <c r="IC341" s="96"/>
      <c r="ID341" s="96"/>
      <c r="IE341" s="96"/>
      <c r="IF341" s="96"/>
      <c r="IG341" s="96"/>
      <c r="IH341" s="96"/>
      <c r="II341" s="96"/>
      <c r="IJ341" s="96"/>
      <c r="IK341" s="96"/>
      <c r="IL341" s="96"/>
      <c r="IM341" s="96"/>
      <c r="IN341" s="96"/>
      <c r="IO341" s="96"/>
      <c r="IP341" s="96"/>
      <c r="IQ341" s="96"/>
    </row>
    <row r="342" spans="1:251" s="91" customFormat="1" x14ac:dyDescent="0.25">
      <c r="O342" s="96"/>
      <c r="P342" s="96"/>
      <c r="Q342" s="96"/>
      <c r="R342" s="96"/>
      <c r="S342" s="96"/>
      <c r="T342" s="96"/>
      <c r="U342" s="96"/>
      <c r="V342" s="96"/>
      <c r="W342" s="96"/>
      <c r="X342" s="96"/>
      <c r="Y342" s="96"/>
      <c r="Z342" s="96"/>
      <c r="AA342" s="96"/>
      <c r="AB342" s="96"/>
      <c r="AC342" s="96"/>
      <c r="AD342" s="96"/>
      <c r="AE342" s="96"/>
      <c r="AF342" s="96"/>
      <c r="AG342" s="96"/>
      <c r="AH342" s="96"/>
      <c r="AI342" s="96"/>
      <c r="AJ342" s="96"/>
      <c r="AK342" s="96"/>
      <c r="AL342" s="96"/>
      <c r="AM342" s="96"/>
      <c r="AN342" s="96"/>
      <c r="AO342" s="96"/>
      <c r="AP342" s="96"/>
      <c r="AQ342" s="96"/>
      <c r="AR342" s="96"/>
      <c r="AS342" s="96"/>
      <c r="AT342" s="96"/>
      <c r="AU342" s="96"/>
      <c r="AV342" s="96"/>
      <c r="AW342" s="96"/>
      <c r="AX342" s="96"/>
      <c r="AY342" s="96"/>
      <c r="AZ342" s="96"/>
      <c r="BA342" s="96"/>
      <c r="BB342" s="96"/>
      <c r="BC342" s="96"/>
      <c r="BD342" s="96"/>
      <c r="BE342" s="96"/>
      <c r="BF342" s="96"/>
      <c r="BG342" s="96"/>
      <c r="BH342" s="96"/>
      <c r="BI342" s="96"/>
      <c r="BJ342" s="96"/>
      <c r="BK342" s="96"/>
      <c r="BL342" s="96"/>
      <c r="BM342" s="96"/>
      <c r="BN342" s="96"/>
      <c r="BO342" s="96"/>
      <c r="BP342" s="96"/>
      <c r="BQ342" s="96"/>
      <c r="BR342" s="96"/>
      <c r="BS342" s="96"/>
      <c r="BT342" s="96"/>
      <c r="BU342" s="96"/>
      <c r="BV342" s="96"/>
      <c r="BW342" s="96"/>
      <c r="BX342" s="96"/>
      <c r="BY342" s="96"/>
      <c r="BZ342" s="96"/>
      <c r="CA342" s="96"/>
      <c r="CB342" s="96"/>
      <c r="CC342" s="96"/>
      <c r="CD342" s="96"/>
      <c r="CE342" s="96"/>
      <c r="CF342" s="96"/>
      <c r="CG342" s="96"/>
      <c r="CH342" s="96"/>
      <c r="CI342" s="96"/>
      <c r="CJ342" s="96"/>
      <c r="CK342" s="96"/>
      <c r="CL342" s="96"/>
      <c r="CM342" s="96"/>
      <c r="CN342" s="96"/>
      <c r="CO342" s="96"/>
      <c r="CP342" s="96"/>
      <c r="CQ342" s="96"/>
      <c r="CR342" s="96"/>
      <c r="CS342" s="96"/>
      <c r="CT342" s="96"/>
      <c r="CU342" s="96"/>
      <c r="CV342" s="96"/>
      <c r="CW342" s="96"/>
      <c r="CX342" s="96"/>
      <c r="CY342" s="96"/>
      <c r="CZ342" s="96"/>
      <c r="DA342" s="96"/>
      <c r="DB342" s="96"/>
      <c r="DC342" s="96"/>
      <c r="DD342" s="96"/>
      <c r="DE342" s="96"/>
      <c r="DF342" s="96"/>
      <c r="DG342" s="96"/>
      <c r="DH342" s="96"/>
      <c r="DI342" s="96"/>
      <c r="DJ342" s="96"/>
      <c r="DK342" s="96"/>
      <c r="DL342" s="96"/>
      <c r="DM342" s="96"/>
      <c r="DN342" s="96"/>
      <c r="DO342" s="96"/>
      <c r="DP342" s="96"/>
      <c r="DQ342" s="96"/>
      <c r="DR342" s="96"/>
      <c r="DS342" s="96"/>
      <c r="DT342" s="96"/>
      <c r="DU342" s="96"/>
      <c r="DV342" s="96"/>
      <c r="DW342" s="96"/>
      <c r="DX342" s="96"/>
      <c r="DY342" s="96"/>
      <c r="DZ342" s="96"/>
      <c r="EA342" s="96"/>
      <c r="EB342" s="96"/>
      <c r="EC342" s="96"/>
      <c r="ED342" s="96"/>
      <c r="EE342" s="96"/>
      <c r="EF342" s="96"/>
      <c r="EG342" s="96"/>
      <c r="EH342" s="96"/>
      <c r="EI342" s="96"/>
      <c r="EJ342" s="96"/>
      <c r="EK342" s="96"/>
      <c r="EL342" s="96"/>
      <c r="EM342" s="96"/>
      <c r="EN342" s="96"/>
      <c r="EO342" s="96"/>
      <c r="EP342" s="96"/>
      <c r="EQ342" s="96"/>
      <c r="ER342" s="96"/>
      <c r="ES342" s="96"/>
      <c r="ET342" s="96"/>
      <c r="EU342" s="96"/>
      <c r="EV342" s="96"/>
      <c r="EW342" s="96"/>
      <c r="EX342" s="96"/>
      <c r="EY342" s="96"/>
      <c r="EZ342" s="96"/>
      <c r="FA342" s="96"/>
      <c r="FB342" s="96"/>
      <c r="FC342" s="96"/>
      <c r="FD342" s="96"/>
      <c r="FE342" s="96"/>
      <c r="FF342" s="96"/>
      <c r="FG342" s="96"/>
      <c r="FH342" s="96"/>
      <c r="FI342" s="96"/>
      <c r="FJ342" s="96"/>
      <c r="FK342" s="96"/>
      <c r="FL342" s="96"/>
      <c r="FM342" s="96"/>
      <c r="FN342" s="96"/>
      <c r="FO342" s="96"/>
      <c r="FP342" s="96"/>
      <c r="FQ342" s="96"/>
      <c r="FR342" s="96"/>
      <c r="FS342" s="96"/>
      <c r="FT342" s="96"/>
      <c r="FU342" s="96"/>
      <c r="FV342" s="96"/>
      <c r="FW342" s="96"/>
      <c r="FX342" s="96"/>
      <c r="FY342" s="96"/>
      <c r="FZ342" s="96"/>
      <c r="GA342" s="96"/>
      <c r="GB342" s="96"/>
      <c r="GC342" s="96"/>
      <c r="GD342" s="96"/>
      <c r="GE342" s="96"/>
      <c r="GF342" s="96"/>
      <c r="GG342" s="96"/>
      <c r="GH342" s="96"/>
      <c r="GI342" s="96"/>
      <c r="GJ342" s="96"/>
      <c r="GK342" s="96"/>
      <c r="GL342" s="96"/>
      <c r="GM342" s="96"/>
      <c r="GN342" s="96"/>
      <c r="GO342" s="96"/>
      <c r="GP342" s="96"/>
      <c r="GQ342" s="96"/>
      <c r="GR342" s="96"/>
      <c r="GS342" s="96"/>
      <c r="GT342" s="96"/>
      <c r="GU342" s="96"/>
      <c r="GV342" s="96"/>
      <c r="GW342" s="96"/>
      <c r="GX342" s="96"/>
      <c r="GY342" s="96"/>
      <c r="GZ342" s="96"/>
      <c r="HA342" s="96"/>
      <c r="HB342" s="96"/>
      <c r="HC342" s="96"/>
      <c r="HD342" s="96"/>
      <c r="HE342" s="96"/>
      <c r="HF342" s="96"/>
      <c r="HG342" s="96"/>
      <c r="HH342" s="96"/>
      <c r="HI342" s="96"/>
      <c r="HJ342" s="96"/>
      <c r="HK342" s="96"/>
      <c r="HL342" s="96"/>
      <c r="HM342" s="96"/>
      <c r="HN342" s="96"/>
      <c r="HO342" s="96"/>
      <c r="HP342" s="96"/>
      <c r="HQ342" s="96"/>
      <c r="HR342" s="96"/>
      <c r="HS342" s="96"/>
      <c r="HT342" s="96"/>
      <c r="HU342" s="96"/>
      <c r="HV342" s="96"/>
      <c r="HW342" s="96"/>
      <c r="HX342" s="96"/>
      <c r="HY342" s="96"/>
      <c r="HZ342" s="96"/>
      <c r="IA342" s="96"/>
      <c r="IB342" s="96"/>
      <c r="IC342" s="96"/>
      <c r="ID342" s="96"/>
      <c r="IE342" s="96"/>
      <c r="IF342" s="96"/>
      <c r="IG342" s="96"/>
      <c r="IH342" s="96"/>
      <c r="II342" s="96"/>
      <c r="IJ342" s="96"/>
      <c r="IK342" s="96"/>
      <c r="IL342" s="96"/>
      <c r="IM342" s="96"/>
      <c r="IN342" s="96"/>
      <c r="IO342" s="96"/>
      <c r="IP342" s="96"/>
      <c r="IQ342" s="96"/>
    </row>
  </sheetData>
  <autoFilter ref="B7:N339"/>
  <mergeCells count="4">
    <mergeCell ref="C5:F5"/>
    <mergeCell ref="B1:N1"/>
    <mergeCell ref="B2:N2"/>
    <mergeCell ref="G5:N5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P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J17" sqref="J17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5.28515625" style="5" customWidth="1"/>
    <col min="7" max="8" width="11.85546875" style="5" customWidth="1"/>
    <col min="9" max="12" width="11.85546875" style="91" customWidth="1"/>
    <col min="13" max="13" width="11.85546875" style="5" customWidth="1"/>
    <col min="14" max="14" width="12.140625" style="5" bestFit="1" customWidth="1"/>
    <col min="15" max="16384" width="9.140625" style="5"/>
  </cols>
  <sheetData>
    <row r="1" spans="1:16" s="42" customFormat="1" ht="34.5" customHeight="1" x14ac:dyDescent="0.25">
      <c r="A1" s="647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2020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</row>
    <row r="2" spans="1:16" hidden="1" x14ac:dyDescent="0.25">
      <c r="A2" s="90">
        <v>2</v>
      </c>
    </row>
    <row r="3" spans="1:16" ht="21" customHeight="1" thickBot="1" x14ac:dyDescent="0.3">
      <c r="A3" s="90"/>
    </row>
    <row r="4" spans="1:16" ht="15.75" customHeight="1" thickBot="1" x14ac:dyDescent="0.3">
      <c r="A4" s="25" t="s">
        <v>0</v>
      </c>
      <c r="B4" s="644" t="s">
        <v>56</v>
      </c>
      <c r="C4" s="645"/>
      <c r="D4" s="645"/>
      <c r="E4" s="646"/>
      <c r="F4" s="644" t="s">
        <v>55</v>
      </c>
      <c r="G4" s="649"/>
      <c r="H4" s="649"/>
      <c r="I4" s="649"/>
      <c r="J4" s="649"/>
      <c r="K4" s="649"/>
      <c r="L4" s="649"/>
      <c r="M4" s="650"/>
    </row>
    <row r="5" spans="1:16" ht="135.75" thickBot="1" x14ac:dyDescent="0.3">
      <c r="A5" s="26"/>
      <c r="B5" s="167" t="s">
        <v>146</v>
      </c>
      <c r="C5" s="167" t="str">
        <f>'2 уровень'!D6</f>
        <v>План 2 мес. 2020 г. (законченный случай)</v>
      </c>
      <c r="D5" s="168" t="s">
        <v>57</v>
      </c>
      <c r="E5" s="63" t="s">
        <v>33</v>
      </c>
      <c r="F5" s="187" t="s">
        <v>135</v>
      </c>
      <c r="G5" s="187" t="s">
        <v>137</v>
      </c>
      <c r="H5" s="187" t="str">
        <f>'1 уровень'!J6</f>
        <v>План 2 мес. 2020 г. (тыс.руб)</v>
      </c>
      <c r="I5" s="180" t="s">
        <v>58</v>
      </c>
      <c r="J5" s="180" t="s">
        <v>84</v>
      </c>
      <c r="K5" s="180" t="s">
        <v>82</v>
      </c>
      <c r="L5" s="180" t="s">
        <v>83</v>
      </c>
      <c r="M5" s="63" t="s">
        <v>33</v>
      </c>
    </row>
    <row r="6" spans="1:16" s="13" customFormat="1" ht="15.75" thickBo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/>
      <c r="G6" s="36"/>
      <c r="H6" s="254">
        <v>7</v>
      </c>
      <c r="I6" s="254">
        <v>8</v>
      </c>
      <c r="J6" s="254"/>
      <c r="K6" s="254">
        <v>9</v>
      </c>
      <c r="L6" s="254">
        <v>10</v>
      </c>
      <c r="M6" s="36">
        <v>11</v>
      </c>
      <c r="N6" s="49"/>
    </row>
    <row r="7" spans="1:16" ht="17.25" customHeight="1" x14ac:dyDescent="0.25">
      <c r="A7" s="250"/>
      <c r="B7" s="4"/>
      <c r="C7" s="4"/>
      <c r="D7" s="4"/>
      <c r="E7" s="4"/>
      <c r="F7" s="4"/>
      <c r="G7" s="4"/>
      <c r="H7" s="1"/>
      <c r="I7" s="93"/>
      <c r="J7" s="93"/>
      <c r="K7" s="93"/>
      <c r="L7" s="93"/>
      <c r="M7" s="1"/>
    </row>
    <row r="8" spans="1:16" ht="43.5" x14ac:dyDescent="0.25">
      <c r="A8" s="122" t="s">
        <v>131</v>
      </c>
      <c r="B8" s="9"/>
      <c r="C8" s="9"/>
      <c r="D8" s="9"/>
      <c r="E8" s="9"/>
      <c r="F8" s="9"/>
      <c r="G8" s="9"/>
      <c r="H8" s="11"/>
      <c r="I8" s="86"/>
      <c r="J8" s="86"/>
      <c r="K8" s="86"/>
      <c r="L8" s="86"/>
      <c r="M8" s="11"/>
    </row>
    <row r="9" spans="1:16" s="24" customFormat="1" ht="30" x14ac:dyDescent="0.25">
      <c r="A9" s="131" t="s">
        <v>74</v>
      </c>
      <c r="B9" s="298">
        <f>SUM(B10:B13)</f>
        <v>527</v>
      </c>
      <c r="C9" s="298">
        <f>SUM(C10:C13)</f>
        <v>88</v>
      </c>
      <c r="D9" s="298">
        <f>SUM(D10:D13)</f>
        <v>78</v>
      </c>
      <c r="E9" s="298">
        <f t="shared" ref="E9:E19" si="0">D9/C9*100</f>
        <v>88.63636363636364</v>
      </c>
      <c r="F9" s="281">
        <f>SUM(F10:F13)</f>
        <v>2244.8972899999999</v>
      </c>
      <c r="G9" s="281">
        <f>SUM(G10:G13)</f>
        <v>2244.8972899999999</v>
      </c>
      <c r="H9" s="619">
        <f t="shared" ref="H9:L9" si="1">SUM(H10:H13)</f>
        <v>374.14954833333337</v>
      </c>
      <c r="I9" s="281">
        <f t="shared" si="1"/>
        <v>367.96844000000004</v>
      </c>
      <c r="J9" s="281">
        <f t="shared" si="1"/>
        <v>-6.1811083333333059</v>
      </c>
      <c r="K9" s="281">
        <f t="shared" si="1"/>
        <v>0</v>
      </c>
      <c r="L9" s="281">
        <f t="shared" si="1"/>
        <v>367.96844000000004</v>
      </c>
      <c r="M9" s="298">
        <f t="shared" ref="M9:M19" si="2">I9/H9*100</f>
        <v>98.347957825723071</v>
      </c>
      <c r="N9" s="49"/>
    </row>
    <row r="10" spans="1:16" s="24" customFormat="1" ht="30" x14ac:dyDescent="0.25">
      <c r="A10" s="45" t="s">
        <v>43</v>
      </c>
      <c r="B10" s="298">
        <v>380</v>
      </c>
      <c r="C10" s="604">
        <f>ROUND(B10/12*$A$2,0)</f>
        <v>63</v>
      </c>
      <c r="D10" s="298">
        <v>52</v>
      </c>
      <c r="E10" s="298">
        <f t="shared" si="0"/>
        <v>82.539682539682531</v>
      </c>
      <c r="F10" s="281">
        <v>1614.0158000000001</v>
      </c>
      <c r="G10" s="281">
        <v>1614.0158000000001</v>
      </c>
      <c r="H10" s="604">
        <f>F10/12*$A$2+(G10-F10)/11*1</f>
        <v>269.00263333333334</v>
      </c>
      <c r="I10" s="298">
        <f t="shared" ref="I10:I18" si="3">L10-K10</f>
        <v>273.26834000000002</v>
      </c>
      <c r="J10" s="298">
        <f t="shared" ref="J10:J20" si="4">I10-H10</f>
        <v>4.2657066666666879</v>
      </c>
      <c r="K10" s="298">
        <v>0</v>
      </c>
      <c r="L10" s="298">
        <v>273.26834000000002</v>
      </c>
      <c r="M10" s="298">
        <f t="shared" si="2"/>
        <v>101.58574903665752</v>
      </c>
      <c r="N10" s="5"/>
      <c r="O10" s="5"/>
      <c r="P10" s="5"/>
    </row>
    <row r="11" spans="1:16" s="24" customFormat="1" ht="38.1" customHeight="1" x14ac:dyDescent="0.25">
      <c r="A11" s="45" t="s">
        <v>44</v>
      </c>
      <c r="B11" s="298">
        <v>114</v>
      </c>
      <c r="C11" s="299">
        <f>ROUND(B11/12*$A$2,0)</f>
        <v>19</v>
      </c>
      <c r="D11" s="298">
        <v>22</v>
      </c>
      <c r="E11" s="298">
        <f t="shared" si="0"/>
        <v>115.78947368421053</v>
      </c>
      <c r="F11" s="281">
        <v>293.17038000000002</v>
      </c>
      <c r="G11" s="281">
        <v>293.17038000000002</v>
      </c>
      <c r="H11" s="604">
        <f>F11/12*$A$2+(G11-F11)/11*1</f>
        <v>48.861730000000001</v>
      </c>
      <c r="I11" s="298">
        <f t="shared" si="3"/>
        <v>53.765419999999999</v>
      </c>
      <c r="J11" s="298">
        <f t="shared" si="4"/>
        <v>4.9036899999999974</v>
      </c>
      <c r="K11" s="298">
        <v>0</v>
      </c>
      <c r="L11" s="298">
        <v>53.765419999999999</v>
      </c>
      <c r="M11" s="298">
        <f t="shared" si="2"/>
        <v>110.03585014284185</v>
      </c>
      <c r="N11" s="5"/>
      <c r="O11" s="5"/>
      <c r="P11" s="5"/>
    </row>
    <row r="12" spans="1:16" s="24" customFormat="1" ht="43.5" customHeight="1" x14ac:dyDescent="0.25">
      <c r="A12" s="45" t="s">
        <v>64</v>
      </c>
      <c r="B12" s="298"/>
      <c r="C12" s="299">
        <f>ROUND(B12/12*$A$2,0)</f>
        <v>0</v>
      </c>
      <c r="D12" s="298"/>
      <c r="E12" s="298"/>
      <c r="F12" s="281"/>
      <c r="G12" s="281"/>
      <c r="H12" s="604">
        <f>F12/12*$A$2+(G12-F12)/11*1</f>
        <v>0</v>
      </c>
      <c r="I12" s="298">
        <f t="shared" si="3"/>
        <v>0</v>
      </c>
      <c r="J12" s="298">
        <f t="shared" si="4"/>
        <v>0</v>
      </c>
      <c r="K12" s="298"/>
      <c r="L12" s="298"/>
      <c r="M12" s="298"/>
      <c r="N12" s="5"/>
      <c r="O12" s="5"/>
      <c r="P12" s="5"/>
    </row>
    <row r="13" spans="1:16" s="24" customFormat="1" ht="30" x14ac:dyDescent="0.25">
      <c r="A13" s="45" t="s">
        <v>65</v>
      </c>
      <c r="B13" s="298">
        <v>33</v>
      </c>
      <c r="C13" s="299">
        <f>ROUND(B13/12*$A$2,0)</f>
        <v>6</v>
      </c>
      <c r="D13" s="298">
        <v>4</v>
      </c>
      <c r="E13" s="298">
        <f t="shared" si="0"/>
        <v>66.666666666666657</v>
      </c>
      <c r="F13" s="281">
        <v>337.71110999999996</v>
      </c>
      <c r="G13" s="281">
        <v>337.71110999999996</v>
      </c>
      <c r="H13" s="604">
        <f>F13/12*$A$2+(G13-F13)/11*1</f>
        <v>56.285184999999991</v>
      </c>
      <c r="I13" s="298">
        <f t="shared" si="3"/>
        <v>40.93468</v>
      </c>
      <c r="J13" s="298">
        <f t="shared" si="4"/>
        <v>-15.350504999999991</v>
      </c>
      <c r="K13" s="298">
        <v>0</v>
      </c>
      <c r="L13" s="298">
        <v>40.93468</v>
      </c>
      <c r="M13" s="298">
        <f t="shared" si="2"/>
        <v>72.727272727272734</v>
      </c>
      <c r="N13" s="5"/>
      <c r="O13" s="5"/>
      <c r="P13" s="5"/>
    </row>
    <row r="14" spans="1:16" s="24" customFormat="1" ht="36" customHeight="1" x14ac:dyDescent="0.25">
      <c r="A14" s="131" t="s">
        <v>66</v>
      </c>
      <c r="B14" s="298">
        <f>B15+B17+B18</f>
        <v>730</v>
      </c>
      <c r="C14" s="298">
        <f t="shared" ref="C14:D14" si="5">C15+C17+C18</f>
        <v>122</v>
      </c>
      <c r="D14" s="298">
        <f t="shared" si="5"/>
        <v>118</v>
      </c>
      <c r="E14" s="298">
        <f t="shared" si="0"/>
        <v>96.721311475409834</v>
      </c>
      <c r="F14" s="298">
        <f t="shared" ref="F14:L14" si="6">F15+F17+F18</f>
        <v>2737.4762000000001</v>
      </c>
      <c r="G14" s="298">
        <f t="shared" ref="G14" si="7">G15+G17+G18</f>
        <v>2737.4762000000001</v>
      </c>
      <c r="H14" s="620">
        <f t="shared" si="6"/>
        <v>456.24603333333334</v>
      </c>
      <c r="I14" s="298">
        <f t="shared" si="6"/>
        <v>395.80048999999997</v>
      </c>
      <c r="J14" s="298">
        <f t="shared" si="6"/>
        <v>-60.445543333333333</v>
      </c>
      <c r="K14" s="298">
        <f t="shared" si="6"/>
        <v>0</v>
      </c>
      <c r="L14" s="298">
        <f t="shared" si="6"/>
        <v>395.80048999999997</v>
      </c>
      <c r="M14" s="298">
        <f t="shared" si="2"/>
        <v>86.751546552258603</v>
      </c>
      <c r="N14" s="49"/>
    </row>
    <row r="15" spans="1:16" s="24" customFormat="1" ht="30" x14ac:dyDescent="0.25">
      <c r="A15" s="45" t="s">
        <v>62</v>
      </c>
      <c r="B15" s="298">
        <v>130</v>
      </c>
      <c r="C15" s="604">
        <f>ROUND(B15/12*$A$2,0)</f>
        <v>22</v>
      </c>
      <c r="D15" s="298">
        <v>43</v>
      </c>
      <c r="E15" s="298">
        <f t="shared" si="0"/>
        <v>195.45454545454547</v>
      </c>
      <c r="F15" s="281">
        <v>249.37120000000002</v>
      </c>
      <c r="G15" s="281">
        <v>249.37120000000002</v>
      </c>
      <c r="H15" s="604">
        <f>F15/12*$A$2+(G15-F15)/11*1</f>
        <v>41.561866666666667</v>
      </c>
      <c r="I15" s="298">
        <f t="shared" si="3"/>
        <v>80.37433</v>
      </c>
      <c r="J15" s="577">
        <f t="shared" si="4"/>
        <v>38.812463333333334</v>
      </c>
      <c r="K15" s="577">
        <v>0</v>
      </c>
      <c r="L15" s="577">
        <v>80.37433</v>
      </c>
      <c r="M15" s="298">
        <f t="shared" si="2"/>
        <v>193.38479343244128</v>
      </c>
      <c r="N15" s="49"/>
    </row>
    <row r="16" spans="1:16" s="24" customFormat="1" ht="45" x14ac:dyDescent="0.25">
      <c r="A16" s="621" t="s">
        <v>90</v>
      </c>
      <c r="B16" s="298"/>
      <c r="C16" s="604"/>
      <c r="D16" s="298"/>
      <c r="E16" s="298"/>
      <c r="F16" s="281"/>
      <c r="G16" s="281"/>
      <c r="H16" s="604">
        <f>F16/12*$A$2</f>
        <v>0</v>
      </c>
      <c r="I16" s="298"/>
      <c r="J16" s="577"/>
      <c r="K16" s="577"/>
      <c r="L16" s="577"/>
      <c r="M16" s="298"/>
      <c r="N16" s="49"/>
    </row>
    <row r="17" spans="1:15" s="24" customFormat="1" ht="60" x14ac:dyDescent="0.25">
      <c r="A17" s="45" t="s">
        <v>73</v>
      </c>
      <c r="B17" s="298">
        <v>500</v>
      </c>
      <c r="C17" s="299">
        <f t="shared" ref="C17:C18" si="8">ROUND(B17/12*$A$2,0)</f>
        <v>83</v>
      </c>
      <c r="D17" s="298">
        <v>59</v>
      </c>
      <c r="E17" s="298">
        <f t="shared" si="0"/>
        <v>71.084337349397586</v>
      </c>
      <c r="F17" s="281">
        <v>2311.145</v>
      </c>
      <c r="G17" s="281">
        <v>2311.145</v>
      </c>
      <c r="H17" s="604">
        <f>F17/12*$A$2+(G17-F17)/11*1</f>
        <v>385.19083333333333</v>
      </c>
      <c r="I17" s="298">
        <f t="shared" si="3"/>
        <v>288.58927</v>
      </c>
      <c r="J17" s="298">
        <f t="shared" si="4"/>
        <v>-96.601563333333331</v>
      </c>
      <c r="K17" s="298">
        <v>0</v>
      </c>
      <c r="L17" s="298">
        <v>288.58927</v>
      </c>
      <c r="M17" s="298">
        <f t="shared" si="2"/>
        <v>74.921115724024233</v>
      </c>
      <c r="N17" s="49"/>
    </row>
    <row r="18" spans="1:15" s="24" customFormat="1" ht="45.75" thickBot="1" x14ac:dyDescent="0.3">
      <c r="A18" s="45" t="s">
        <v>63</v>
      </c>
      <c r="B18" s="298">
        <v>100</v>
      </c>
      <c r="C18" s="299">
        <f t="shared" si="8"/>
        <v>17</v>
      </c>
      <c r="D18" s="298">
        <v>16</v>
      </c>
      <c r="E18" s="298">
        <f t="shared" si="0"/>
        <v>94.117647058823522</v>
      </c>
      <c r="F18" s="281">
        <v>176.96</v>
      </c>
      <c r="G18" s="281">
        <v>176.96</v>
      </c>
      <c r="H18" s="604">
        <f>F18/12*$A$2+(G18-F18)/11*1</f>
        <v>29.493333333333336</v>
      </c>
      <c r="I18" s="298">
        <f t="shared" si="3"/>
        <v>26.83689</v>
      </c>
      <c r="J18" s="298">
        <f t="shared" si="4"/>
        <v>-2.6564433333333355</v>
      </c>
      <c r="K18" s="298">
        <v>0</v>
      </c>
      <c r="L18" s="298">
        <v>26.83689</v>
      </c>
      <c r="M18" s="298">
        <f t="shared" si="2"/>
        <v>90.993071880650987</v>
      </c>
      <c r="N18" s="49"/>
    </row>
    <row r="19" spans="1:15" s="24" customFormat="1" ht="27" customHeight="1" thickBot="1" x14ac:dyDescent="0.3">
      <c r="A19" s="115" t="s">
        <v>3</v>
      </c>
      <c r="B19" s="345">
        <f>B14+B9</f>
        <v>1257</v>
      </c>
      <c r="C19" s="345">
        <f>C14+C9</f>
        <v>210</v>
      </c>
      <c r="D19" s="345">
        <f>D14+D9</f>
        <v>196</v>
      </c>
      <c r="E19" s="345">
        <f t="shared" si="0"/>
        <v>93.333333333333329</v>
      </c>
      <c r="F19" s="438">
        <f>F14+F9</f>
        <v>4982.3734899999999</v>
      </c>
      <c r="G19" s="438">
        <f>G14+G9</f>
        <v>4982.3734899999999</v>
      </c>
      <c r="H19" s="438">
        <f t="shared" ref="H19:L19" si="9">H14+H9</f>
        <v>830.39558166666666</v>
      </c>
      <c r="I19" s="438">
        <f t="shared" si="9"/>
        <v>763.76892999999995</v>
      </c>
      <c r="J19" s="438">
        <f t="shared" si="9"/>
        <v>-66.626651666666646</v>
      </c>
      <c r="K19" s="438">
        <f t="shared" si="9"/>
        <v>0</v>
      </c>
      <c r="L19" s="438">
        <f t="shared" si="9"/>
        <v>763.76892999999995</v>
      </c>
      <c r="M19" s="623">
        <f t="shared" si="2"/>
        <v>91.976516597915662</v>
      </c>
      <c r="N19" s="49"/>
    </row>
    <row r="20" spans="1:15" x14ac:dyDescent="0.25">
      <c r="A20" s="247" t="s">
        <v>12</v>
      </c>
      <c r="B20" s="578"/>
      <c r="C20" s="578"/>
      <c r="D20" s="578"/>
      <c r="E20" s="578"/>
      <c r="F20" s="579"/>
      <c r="G20" s="579"/>
      <c r="H20" s="579"/>
      <c r="I20" s="579"/>
      <c r="J20" s="579">
        <f t="shared" si="4"/>
        <v>0</v>
      </c>
      <c r="K20" s="579"/>
      <c r="L20" s="579"/>
      <c r="M20" s="579"/>
      <c r="N20" s="49"/>
      <c r="O20" s="24"/>
    </row>
    <row r="21" spans="1:15" s="6" customFormat="1" ht="30" x14ac:dyDescent="0.25">
      <c r="A21" s="207" t="s">
        <v>74</v>
      </c>
      <c r="B21" s="580">
        <f t="shared" ref="B21:M21" si="10">B9</f>
        <v>527</v>
      </c>
      <c r="C21" s="580">
        <f t="shared" si="10"/>
        <v>88</v>
      </c>
      <c r="D21" s="580">
        <f t="shared" si="10"/>
        <v>78</v>
      </c>
      <c r="E21" s="580">
        <f t="shared" si="10"/>
        <v>88.63636363636364</v>
      </c>
      <c r="F21" s="580">
        <f t="shared" si="10"/>
        <v>2244.8972899999999</v>
      </c>
      <c r="G21" s="580">
        <f t="shared" ref="G21" si="11">G9</f>
        <v>2244.8972899999999</v>
      </c>
      <c r="H21" s="580">
        <f t="shared" si="10"/>
        <v>374.14954833333337</v>
      </c>
      <c r="I21" s="580">
        <f t="shared" si="10"/>
        <v>367.96844000000004</v>
      </c>
      <c r="J21" s="580">
        <f t="shared" si="10"/>
        <v>-6.1811083333333059</v>
      </c>
      <c r="K21" s="580">
        <f t="shared" si="10"/>
        <v>0</v>
      </c>
      <c r="L21" s="580">
        <f t="shared" si="10"/>
        <v>367.96844000000004</v>
      </c>
      <c r="M21" s="580">
        <f t="shared" si="10"/>
        <v>98.347957825723071</v>
      </c>
      <c r="N21" s="49"/>
      <c r="O21" s="24"/>
    </row>
    <row r="22" spans="1:15" s="6" customFormat="1" ht="30" x14ac:dyDescent="0.25">
      <c r="A22" s="204" t="s">
        <v>43</v>
      </c>
      <c r="B22" s="580">
        <f t="shared" ref="B22:M22" si="12">B10</f>
        <v>380</v>
      </c>
      <c r="C22" s="580">
        <f t="shared" si="12"/>
        <v>63</v>
      </c>
      <c r="D22" s="580">
        <f t="shared" si="12"/>
        <v>52</v>
      </c>
      <c r="E22" s="580">
        <f t="shared" si="12"/>
        <v>82.539682539682531</v>
      </c>
      <c r="F22" s="580">
        <f t="shared" si="12"/>
        <v>1614.0158000000001</v>
      </c>
      <c r="G22" s="580">
        <f t="shared" ref="G22" si="13">G10</f>
        <v>1614.0158000000001</v>
      </c>
      <c r="H22" s="580">
        <f t="shared" si="12"/>
        <v>269.00263333333334</v>
      </c>
      <c r="I22" s="580">
        <f t="shared" si="12"/>
        <v>273.26834000000002</v>
      </c>
      <c r="J22" s="580">
        <f t="shared" si="12"/>
        <v>4.2657066666666879</v>
      </c>
      <c r="K22" s="580">
        <f t="shared" si="12"/>
        <v>0</v>
      </c>
      <c r="L22" s="580">
        <f t="shared" si="12"/>
        <v>273.26834000000002</v>
      </c>
      <c r="M22" s="580">
        <f t="shared" si="12"/>
        <v>101.58574903665752</v>
      </c>
      <c r="N22" s="49"/>
      <c r="O22" s="24"/>
    </row>
    <row r="23" spans="1:15" s="6" customFormat="1" ht="30" x14ac:dyDescent="0.25">
      <c r="A23" s="204" t="s">
        <v>44</v>
      </c>
      <c r="B23" s="580">
        <f t="shared" ref="B23:M23" si="14">B11</f>
        <v>114</v>
      </c>
      <c r="C23" s="580">
        <f t="shared" si="14"/>
        <v>19</v>
      </c>
      <c r="D23" s="580">
        <f t="shared" si="14"/>
        <v>22</v>
      </c>
      <c r="E23" s="580">
        <f t="shared" si="14"/>
        <v>115.78947368421053</v>
      </c>
      <c r="F23" s="580">
        <f t="shared" si="14"/>
        <v>293.17038000000002</v>
      </c>
      <c r="G23" s="580">
        <f t="shared" ref="G23" si="15">G11</f>
        <v>293.17038000000002</v>
      </c>
      <c r="H23" s="580">
        <f t="shared" si="14"/>
        <v>48.861730000000001</v>
      </c>
      <c r="I23" s="580">
        <f t="shared" si="14"/>
        <v>53.765419999999999</v>
      </c>
      <c r="J23" s="580">
        <f t="shared" si="14"/>
        <v>4.9036899999999974</v>
      </c>
      <c r="K23" s="580">
        <f t="shared" si="14"/>
        <v>0</v>
      </c>
      <c r="L23" s="580">
        <f t="shared" si="14"/>
        <v>53.765419999999999</v>
      </c>
      <c r="M23" s="580">
        <f t="shared" si="14"/>
        <v>110.03585014284185</v>
      </c>
      <c r="N23" s="49"/>
      <c r="O23" s="24"/>
    </row>
    <row r="24" spans="1:15" s="6" customFormat="1" ht="45" x14ac:dyDescent="0.25">
      <c r="A24" s="204" t="s">
        <v>64</v>
      </c>
      <c r="B24" s="580">
        <f t="shared" ref="B24:M24" si="16">B12</f>
        <v>0</v>
      </c>
      <c r="C24" s="580">
        <f t="shared" si="16"/>
        <v>0</v>
      </c>
      <c r="D24" s="580">
        <f t="shared" si="16"/>
        <v>0</v>
      </c>
      <c r="E24" s="580">
        <f t="shared" si="16"/>
        <v>0</v>
      </c>
      <c r="F24" s="580">
        <f t="shared" si="16"/>
        <v>0</v>
      </c>
      <c r="G24" s="580">
        <f t="shared" ref="G24" si="17">G12</f>
        <v>0</v>
      </c>
      <c r="H24" s="580">
        <f t="shared" si="16"/>
        <v>0</v>
      </c>
      <c r="I24" s="580">
        <f t="shared" si="16"/>
        <v>0</v>
      </c>
      <c r="J24" s="580">
        <f t="shared" si="16"/>
        <v>0</v>
      </c>
      <c r="K24" s="580">
        <f t="shared" si="16"/>
        <v>0</v>
      </c>
      <c r="L24" s="580">
        <f t="shared" si="16"/>
        <v>0</v>
      </c>
      <c r="M24" s="580">
        <f t="shared" si="16"/>
        <v>0</v>
      </c>
      <c r="N24" s="49"/>
      <c r="O24" s="24"/>
    </row>
    <row r="25" spans="1:15" s="6" customFormat="1" ht="30" x14ac:dyDescent="0.25">
      <c r="A25" s="204" t="s">
        <v>65</v>
      </c>
      <c r="B25" s="580">
        <f t="shared" ref="B25:M25" si="18">B13</f>
        <v>33</v>
      </c>
      <c r="C25" s="580">
        <f t="shared" si="18"/>
        <v>6</v>
      </c>
      <c r="D25" s="580">
        <f t="shared" si="18"/>
        <v>4</v>
      </c>
      <c r="E25" s="580">
        <f t="shared" si="18"/>
        <v>66.666666666666657</v>
      </c>
      <c r="F25" s="580">
        <f t="shared" si="18"/>
        <v>337.71110999999996</v>
      </c>
      <c r="G25" s="580">
        <f t="shared" ref="G25" si="19">G13</f>
        <v>337.71110999999996</v>
      </c>
      <c r="H25" s="580">
        <f t="shared" si="18"/>
        <v>56.285184999999991</v>
      </c>
      <c r="I25" s="580">
        <f t="shared" si="18"/>
        <v>40.93468</v>
      </c>
      <c r="J25" s="580">
        <f t="shared" si="18"/>
        <v>-15.350504999999991</v>
      </c>
      <c r="K25" s="580">
        <f t="shared" si="18"/>
        <v>0</v>
      </c>
      <c r="L25" s="580">
        <f t="shared" si="18"/>
        <v>40.93468</v>
      </c>
      <c r="M25" s="580">
        <f t="shared" si="18"/>
        <v>72.727272727272734</v>
      </c>
      <c r="N25" s="49"/>
      <c r="O25" s="24"/>
    </row>
    <row r="26" spans="1:15" s="6" customFormat="1" ht="30" x14ac:dyDescent="0.25">
      <c r="A26" s="207" t="s">
        <v>66</v>
      </c>
      <c r="B26" s="580">
        <f t="shared" ref="B26:M26" si="20">B14</f>
        <v>730</v>
      </c>
      <c r="C26" s="580">
        <f t="shared" si="20"/>
        <v>122</v>
      </c>
      <c r="D26" s="580">
        <f t="shared" si="20"/>
        <v>118</v>
      </c>
      <c r="E26" s="580">
        <f t="shared" si="20"/>
        <v>96.721311475409834</v>
      </c>
      <c r="F26" s="580">
        <f t="shared" si="20"/>
        <v>2737.4762000000001</v>
      </c>
      <c r="G26" s="580">
        <f t="shared" ref="G26" si="21">G14</f>
        <v>2737.4762000000001</v>
      </c>
      <c r="H26" s="580">
        <f t="shared" si="20"/>
        <v>456.24603333333334</v>
      </c>
      <c r="I26" s="580">
        <f t="shared" si="20"/>
        <v>395.80048999999997</v>
      </c>
      <c r="J26" s="580">
        <f t="shared" si="20"/>
        <v>-60.445543333333333</v>
      </c>
      <c r="K26" s="580">
        <f t="shared" si="20"/>
        <v>0</v>
      </c>
      <c r="L26" s="580">
        <f t="shared" si="20"/>
        <v>395.80048999999997</v>
      </c>
      <c r="M26" s="580">
        <f t="shared" si="20"/>
        <v>86.751546552258603</v>
      </c>
      <c r="N26" s="49"/>
      <c r="O26" s="24"/>
    </row>
    <row r="27" spans="1:15" s="6" customFormat="1" ht="30" x14ac:dyDescent="0.25">
      <c r="A27" s="204" t="s">
        <v>62</v>
      </c>
      <c r="B27" s="580">
        <f t="shared" ref="B27:M27" si="22">B15</f>
        <v>130</v>
      </c>
      <c r="C27" s="580">
        <f t="shared" si="22"/>
        <v>22</v>
      </c>
      <c r="D27" s="580">
        <f t="shared" si="22"/>
        <v>43</v>
      </c>
      <c r="E27" s="580">
        <f t="shared" si="22"/>
        <v>195.45454545454547</v>
      </c>
      <c r="F27" s="580">
        <f t="shared" si="22"/>
        <v>249.37120000000002</v>
      </c>
      <c r="G27" s="580">
        <f t="shared" ref="G27" si="23">G15</f>
        <v>249.37120000000002</v>
      </c>
      <c r="H27" s="580">
        <f t="shared" si="22"/>
        <v>41.561866666666667</v>
      </c>
      <c r="I27" s="580">
        <f t="shared" si="22"/>
        <v>80.37433</v>
      </c>
      <c r="J27" s="580">
        <f t="shared" si="22"/>
        <v>38.812463333333334</v>
      </c>
      <c r="K27" s="580">
        <f t="shared" si="22"/>
        <v>0</v>
      </c>
      <c r="L27" s="580">
        <f t="shared" si="22"/>
        <v>80.37433</v>
      </c>
      <c r="M27" s="580">
        <f t="shared" si="22"/>
        <v>193.38479343244128</v>
      </c>
      <c r="N27" s="49"/>
      <c r="O27" s="24"/>
    </row>
    <row r="28" spans="1:15" s="6" customFormat="1" ht="45" x14ac:dyDescent="0.25">
      <c r="A28" s="204" t="s">
        <v>90</v>
      </c>
      <c r="B28" s="580">
        <f t="shared" ref="B28:M28" si="24">B16</f>
        <v>0</v>
      </c>
      <c r="C28" s="580">
        <f t="shared" si="24"/>
        <v>0</v>
      </c>
      <c r="D28" s="580">
        <f t="shared" si="24"/>
        <v>0</v>
      </c>
      <c r="E28" s="580">
        <f t="shared" si="24"/>
        <v>0</v>
      </c>
      <c r="F28" s="580">
        <f t="shared" si="24"/>
        <v>0</v>
      </c>
      <c r="G28" s="580">
        <f t="shared" ref="G28" si="25">G16</f>
        <v>0</v>
      </c>
      <c r="H28" s="580">
        <f t="shared" si="24"/>
        <v>0</v>
      </c>
      <c r="I28" s="580">
        <f t="shared" si="24"/>
        <v>0</v>
      </c>
      <c r="J28" s="580">
        <f t="shared" si="24"/>
        <v>0</v>
      </c>
      <c r="K28" s="580">
        <f t="shared" si="24"/>
        <v>0</v>
      </c>
      <c r="L28" s="580">
        <f t="shared" si="24"/>
        <v>0</v>
      </c>
      <c r="M28" s="580">
        <f t="shared" si="24"/>
        <v>0</v>
      </c>
      <c r="N28" s="49"/>
      <c r="O28" s="24"/>
    </row>
    <row r="29" spans="1:15" s="6" customFormat="1" ht="60" x14ac:dyDescent="0.25">
      <c r="A29" s="204" t="s">
        <v>45</v>
      </c>
      <c r="B29" s="580">
        <f t="shared" ref="B29:M29" si="26">B17</f>
        <v>500</v>
      </c>
      <c r="C29" s="580">
        <f t="shared" si="26"/>
        <v>83</v>
      </c>
      <c r="D29" s="580">
        <f t="shared" si="26"/>
        <v>59</v>
      </c>
      <c r="E29" s="580">
        <f t="shared" si="26"/>
        <v>71.084337349397586</v>
      </c>
      <c r="F29" s="580">
        <f t="shared" si="26"/>
        <v>2311.145</v>
      </c>
      <c r="G29" s="580">
        <f t="shared" ref="G29" si="27">G17</f>
        <v>2311.145</v>
      </c>
      <c r="H29" s="580">
        <f t="shared" si="26"/>
        <v>385.19083333333333</v>
      </c>
      <c r="I29" s="580">
        <f t="shared" si="26"/>
        <v>288.58927</v>
      </c>
      <c r="J29" s="580">
        <f t="shared" si="26"/>
        <v>-96.601563333333331</v>
      </c>
      <c r="K29" s="580">
        <f t="shared" si="26"/>
        <v>0</v>
      </c>
      <c r="L29" s="580">
        <f t="shared" si="26"/>
        <v>288.58927</v>
      </c>
      <c r="M29" s="580">
        <f t="shared" si="26"/>
        <v>74.921115724024233</v>
      </c>
      <c r="N29" s="49"/>
      <c r="O29" s="24"/>
    </row>
    <row r="30" spans="1:15" s="6" customFormat="1" ht="45" x14ac:dyDescent="0.25">
      <c r="A30" s="204" t="s">
        <v>63</v>
      </c>
      <c r="B30" s="580">
        <f t="shared" ref="B30:M30" si="28">B18</f>
        <v>100</v>
      </c>
      <c r="C30" s="580">
        <f t="shared" si="28"/>
        <v>17</v>
      </c>
      <c r="D30" s="580">
        <f t="shared" si="28"/>
        <v>16</v>
      </c>
      <c r="E30" s="580">
        <f t="shared" si="28"/>
        <v>94.117647058823522</v>
      </c>
      <c r="F30" s="580">
        <f t="shared" si="28"/>
        <v>176.96</v>
      </c>
      <c r="G30" s="580">
        <f t="shared" ref="G30" si="29">G18</f>
        <v>176.96</v>
      </c>
      <c r="H30" s="580">
        <f t="shared" si="28"/>
        <v>29.493333333333336</v>
      </c>
      <c r="I30" s="580">
        <f t="shared" si="28"/>
        <v>26.83689</v>
      </c>
      <c r="J30" s="580">
        <f t="shared" si="28"/>
        <v>-2.6564433333333355</v>
      </c>
      <c r="K30" s="580">
        <f t="shared" si="28"/>
        <v>0</v>
      </c>
      <c r="L30" s="580">
        <f t="shared" si="28"/>
        <v>26.83689</v>
      </c>
      <c r="M30" s="580">
        <f t="shared" si="28"/>
        <v>90.993071880650987</v>
      </c>
      <c r="N30" s="49"/>
      <c r="O30" s="24"/>
    </row>
    <row r="31" spans="1:15" ht="15.75" thickBot="1" x14ac:dyDescent="0.3">
      <c r="A31" s="249" t="s">
        <v>4</v>
      </c>
      <c r="B31" s="581"/>
      <c r="C31" s="581"/>
      <c r="D31" s="581"/>
      <c r="E31" s="581"/>
      <c r="F31" s="581">
        <f t="shared" ref="F31:H31" si="30">F19</f>
        <v>4982.3734899999999</v>
      </c>
      <c r="G31" s="581">
        <f t="shared" ref="G31" si="31">G19</f>
        <v>4982.3734899999999</v>
      </c>
      <c r="H31" s="581">
        <f t="shared" si="30"/>
        <v>830.39558166666666</v>
      </c>
      <c r="I31" s="581">
        <f t="shared" ref="I31:L31" si="32">I19</f>
        <v>763.76892999999995</v>
      </c>
      <c r="J31" s="581">
        <f t="shared" ref="J31" si="33">J19</f>
        <v>-66.626651666666646</v>
      </c>
      <c r="K31" s="581">
        <f t="shared" si="32"/>
        <v>0</v>
      </c>
      <c r="L31" s="581">
        <f t="shared" si="32"/>
        <v>763.76892999999995</v>
      </c>
      <c r="M31" s="581">
        <f>M19</f>
        <v>91.976516597915662</v>
      </c>
      <c r="N31" s="49"/>
      <c r="O31" s="24"/>
    </row>
    <row r="32" spans="1:15" ht="15" customHeight="1" x14ac:dyDescent="0.25"/>
  </sheetData>
  <mergeCells count="3">
    <mergeCell ref="A1:M1"/>
    <mergeCell ref="B4:E4"/>
    <mergeCell ref="F4:M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Z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I18" sqref="I18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8.140625" style="5" customWidth="1"/>
    <col min="7" max="7" width="17.42578125" style="5" customWidth="1"/>
    <col min="8" max="8" width="14.140625" style="5" customWidth="1"/>
    <col min="9" max="12" width="12.140625" style="91" customWidth="1"/>
    <col min="13" max="13" width="12.140625" style="5" customWidth="1"/>
    <col min="14" max="14" width="14.7109375" style="5" customWidth="1"/>
    <col min="15" max="16384" width="11.42578125" style="5"/>
  </cols>
  <sheetData>
    <row r="1" spans="1:16" ht="33" customHeight="1" x14ac:dyDescent="0.25">
      <c r="A1" s="647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2020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</row>
    <row r="2" spans="1:16" ht="13.5" hidden="1" customHeight="1" x14ac:dyDescent="0.25">
      <c r="A2" s="90">
        <v>2</v>
      </c>
    </row>
    <row r="3" spans="1:16" ht="15.75" thickBot="1" x14ac:dyDescent="0.3">
      <c r="A3" s="90"/>
    </row>
    <row r="4" spans="1:16" ht="15.75" customHeight="1" thickBot="1" x14ac:dyDescent="0.3">
      <c r="A4" s="25" t="s">
        <v>0</v>
      </c>
      <c r="B4" s="644" t="s">
        <v>56</v>
      </c>
      <c r="C4" s="645"/>
      <c r="D4" s="645"/>
      <c r="E4" s="646"/>
      <c r="F4" s="644" t="s">
        <v>55</v>
      </c>
      <c r="G4" s="649"/>
      <c r="H4" s="649"/>
      <c r="I4" s="649"/>
      <c r="J4" s="649"/>
      <c r="K4" s="649"/>
      <c r="L4" s="649"/>
      <c r="M4" s="650"/>
    </row>
    <row r="5" spans="1:16" ht="90.75" thickBot="1" x14ac:dyDescent="0.3">
      <c r="A5" s="26"/>
      <c r="B5" s="167" t="s">
        <v>146</v>
      </c>
      <c r="C5" s="167" t="str">
        <f>'2 уровень'!D6</f>
        <v>План 2 мес. 2020 г. (законченный случай)</v>
      </c>
      <c r="D5" s="168" t="s">
        <v>57</v>
      </c>
      <c r="E5" s="63" t="s">
        <v>33</v>
      </c>
      <c r="F5" s="187" t="s">
        <v>135</v>
      </c>
      <c r="G5" s="187" t="s">
        <v>137</v>
      </c>
      <c r="H5" s="187" t="str">
        <f>'1 уровень'!J6</f>
        <v>План 2 мес. 2020 г. (тыс.руб)</v>
      </c>
      <c r="I5" s="180" t="s">
        <v>58</v>
      </c>
      <c r="J5" s="180" t="s">
        <v>84</v>
      </c>
      <c r="K5" s="180" t="s">
        <v>82</v>
      </c>
      <c r="L5" s="180" t="s">
        <v>83</v>
      </c>
      <c r="M5" s="63" t="s">
        <v>33</v>
      </c>
    </row>
    <row r="6" spans="1:16" s="13" customFormat="1" ht="15.75" thickBo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/>
      <c r="G6" s="36"/>
      <c r="H6" s="254">
        <v>7</v>
      </c>
      <c r="I6" s="254">
        <v>8</v>
      </c>
      <c r="J6" s="254"/>
      <c r="K6" s="254">
        <v>9</v>
      </c>
      <c r="L6" s="254">
        <v>10</v>
      </c>
      <c r="M6" s="36">
        <v>11</v>
      </c>
      <c r="N6" s="49"/>
    </row>
    <row r="7" spans="1:16" s="13" customFormat="1" ht="13.9" customHeight="1" x14ac:dyDescent="0.25">
      <c r="A7" s="19"/>
      <c r="B7" s="14"/>
      <c r="C7" s="14"/>
      <c r="D7" s="14"/>
      <c r="E7" s="14"/>
      <c r="F7" s="629"/>
      <c r="G7" s="629"/>
      <c r="H7" s="630"/>
      <c r="I7" s="631"/>
      <c r="J7" s="631"/>
      <c r="K7" s="631"/>
      <c r="L7" s="631"/>
      <c r="M7" s="630"/>
    </row>
    <row r="8" spans="1:16" ht="35.25" customHeight="1" x14ac:dyDescent="0.25">
      <c r="A8" s="246" t="s">
        <v>132</v>
      </c>
      <c r="B8" s="10"/>
      <c r="C8" s="10"/>
      <c r="D8" s="10"/>
      <c r="E8" s="9"/>
      <c r="F8" s="632"/>
      <c r="G8" s="632"/>
      <c r="H8" s="632"/>
      <c r="I8" s="632"/>
      <c r="J8" s="633"/>
      <c r="K8" s="632"/>
      <c r="L8" s="632"/>
      <c r="M8" s="632"/>
    </row>
    <row r="9" spans="1:16" s="24" customFormat="1" ht="30" x14ac:dyDescent="0.25">
      <c r="A9" s="75" t="s">
        <v>74</v>
      </c>
      <c r="B9" s="506">
        <f>SUM(B10:B13)</f>
        <v>1613</v>
      </c>
      <c r="C9" s="506">
        <f>SUM(C10:C13)</f>
        <v>269</v>
      </c>
      <c r="D9" s="298">
        <f>SUM(D10:D13)</f>
        <v>35</v>
      </c>
      <c r="E9" s="298">
        <f t="shared" ref="E9:E19" si="0">D9/C9*100</f>
        <v>13.011152416356877</v>
      </c>
      <c r="F9" s="283">
        <f>SUM(F10:F13)</f>
        <v>6969.4606799999992</v>
      </c>
      <c r="G9" s="283">
        <f>SUM(G10:G13)</f>
        <v>6969.4606799999992</v>
      </c>
      <c r="H9" s="601">
        <f t="shared" ref="H9:L9" si="1">SUM(H10:H13)</f>
        <v>1161.5767800000001</v>
      </c>
      <c r="I9" s="283">
        <f t="shared" si="1"/>
        <v>152.74152999999998</v>
      </c>
      <c r="J9" s="283">
        <f t="shared" si="1"/>
        <v>-1008.8352500000001</v>
      </c>
      <c r="K9" s="283">
        <f t="shared" si="1"/>
        <v>0</v>
      </c>
      <c r="L9" s="283">
        <f t="shared" si="1"/>
        <v>152.74152999999998</v>
      </c>
      <c r="M9" s="297">
        <f t="shared" ref="M9:M19" si="2">I9/H9*100</f>
        <v>13.149499252214733</v>
      </c>
      <c r="N9" s="5"/>
      <c r="O9" s="5"/>
      <c r="P9" s="5"/>
    </row>
    <row r="10" spans="1:16" s="24" customFormat="1" ht="38.1" customHeight="1" x14ac:dyDescent="0.25">
      <c r="A10" s="75" t="s">
        <v>43</v>
      </c>
      <c r="B10" s="506">
        <v>1200</v>
      </c>
      <c r="C10" s="620">
        <f t="shared" ref="C10:C18" si="3">ROUND(B10/12*$A$2,0)</f>
        <v>200</v>
      </c>
      <c r="D10" s="298">
        <v>33</v>
      </c>
      <c r="E10" s="298">
        <f t="shared" si="0"/>
        <v>16.5</v>
      </c>
      <c r="F10" s="283">
        <v>5360.2920000000004</v>
      </c>
      <c r="G10" s="283">
        <v>5360.2920000000004</v>
      </c>
      <c r="H10" s="609">
        <f>F10/12*$A$2+(G10-F10)/11*1</f>
        <v>893.38200000000006</v>
      </c>
      <c r="I10" s="297">
        <f t="shared" ref="I10:I12" si="4">L10-K10</f>
        <v>145.82714999999999</v>
      </c>
      <c r="J10" s="297">
        <f t="shared" ref="J10:J18" si="5">I10-H10</f>
        <v>-747.5548500000001</v>
      </c>
      <c r="K10" s="297">
        <v>0</v>
      </c>
      <c r="L10" s="297">
        <v>145.82714999999999</v>
      </c>
      <c r="M10" s="297">
        <f t="shared" si="2"/>
        <v>16.32304546095623</v>
      </c>
      <c r="N10" s="5"/>
      <c r="O10" s="5"/>
      <c r="P10" s="5"/>
    </row>
    <row r="11" spans="1:16" s="24" customFormat="1" ht="30" x14ac:dyDescent="0.25">
      <c r="A11" s="75" t="s">
        <v>44</v>
      </c>
      <c r="B11" s="506">
        <v>360</v>
      </c>
      <c r="C11" s="506">
        <f t="shared" si="3"/>
        <v>60</v>
      </c>
      <c r="D11" s="298">
        <v>2</v>
      </c>
      <c r="E11" s="298">
        <f t="shared" si="0"/>
        <v>3.3333333333333335</v>
      </c>
      <c r="F11" s="283">
        <v>984.08879999999988</v>
      </c>
      <c r="G11" s="283">
        <v>984.08879999999988</v>
      </c>
      <c r="H11" s="609">
        <f>F11/12*$A$2+(G11-F11)/11*1</f>
        <v>164.01479999999998</v>
      </c>
      <c r="I11" s="297">
        <f t="shared" si="4"/>
        <v>6.9143800000000004</v>
      </c>
      <c r="J11" s="297">
        <f t="shared" si="5"/>
        <v>-157.10041999999999</v>
      </c>
      <c r="K11" s="297">
        <v>0</v>
      </c>
      <c r="L11" s="297">
        <v>6.9143800000000004</v>
      </c>
      <c r="M11" s="297">
        <f t="shared" si="2"/>
        <v>4.2157049241897688</v>
      </c>
      <c r="N11" s="5"/>
      <c r="O11" s="5"/>
      <c r="P11" s="5"/>
    </row>
    <row r="12" spans="1:16" s="24" customFormat="1" ht="45" x14ac:dyDescent="0.25">
      <c r="A12" s="75" t="s">
        <v>64</v>
      </c>
      <c r="B12" s="506">
        <v>11</v>
      </c>
      <c r="C12" s="506">
        <f t="shared" si="3"/>
        <v>2</v>
      </c>
      <c r="D12" s="298"/>
      <c r="E12" s="298">
        <f t="shared" si="0"/>
        <v>0</v>
      </c>
      <c r="F12" s="283">
        <v>129.73356000000001</v>
      </c>
      <c r="G12" s="283">
        <v>129.73356000000001</v>
      </c>
      <c r="H12" s="609">
        <f>F12/12*$A$2+(G12-F12)/11*1</f>
        <v>21.622260000000001</v>
      </c>
      <c r="I12" s="297">
        <f t="shared" si="4"/>
        <v>0</v>
      </c>
      <c r="J12" s="297">
        <f t="shared" si="5"/>
        <v>-21.622260000000001</v>
      </c>
      <c r="K12" s="297"/>
      <c r="L12" s="297"/>
      <c r="M12" s="297">
        <f t="shared" si="2"/>
        <v>0</v>
      </c>
      <c r="N12" s="5"/>
      <c r="O12" s="5"/>
      <c r="P12" s="5"/>
    </row>
    <row r="13" spans="1:16" s="24" customFormat="1" ht="30" x14ac:dyDescent="0.25">
      <c r="A13" s="75" t="s">
        <v>65</v>
      </c>
      <c r="B13" s="506">
        <v>42</v>
      </c>
      <c r="C13" s="506">
        <f t="shared" si="3"/>
        <v>7</v>
      </c>
      <c r="D13" s="298"/>
      <c r="E13" s="298">
        <f t="shared" si="0"/>
        <v>0</v>
      </c>
      <c r="F13" s="283">
        <v>495.34631999999993</v>
      </c>
      <c r="G13" s="283">
        <v>495.34631999999993</v>
      </c>
      <c r="H13" s="609">
        <f>F13/12*$A$2+(G13-F13)/11*1</f>
        <v>82.557719999999989</v>
      </c>
      <c r="I13" s="297">
        <f t="shared" ref="I13:I18" si="6">L13-K13</f>
        <v>0</v>
      </c>
      <c r="J13" s="297">
        <f t="shared" si="5"/>
        <v>-82.557719999999989</v>
      </c>
      <c r="K13" s="297"/>
      <c r="L13" s="297"/>
      <c r="M13" s="297">
        <f t="shared" si="2"/>
        <v>0</v>
      </c>
      <c r="N13" s="5"/>
      <c r="O13" s="5"/>
      <c r="P13" s="5"/>
    </row>
    <row r="14" spans="1:16" s="24" customFormat="1" ht="30" x14ac:dyDescent="0.25">
      <c r="A14" s="75" t="s">
        <v>66</v>
      </c>
      <c r="B14" s="506">
        <f>B15+B17+B18</f>
        <v>1802</v>
      </c>
      <c r="C14" s="506">
        <f t="shared" ref="C14:D14" si="7">C15+C17+C18</f>
        <v>301</v>
      </c>
      <c r="D14" s="298">
        <f t="shared" si="7"/>
        <v>20</v>
      </c>
      <c r="E14" s="298">
        <f t="shared" si="0"/>
        <v>6.6445182724252501</v>
      </c>
      <c r="F14" s="283">
        <f t="shared" ref="F14:L14" si="8">F15+F17+F18</f>
        <v>7959.8388600000008</v>
      </c>
      <c r="G14" s="283">
        <f t="shared" ref="G14" si="9">G15+G17+G18</f>
        <v>7959.8388600000008</v>
      </c>
      <c r="H14" s="609">
        <f t="shared" si="8"/>
        <v>1326.6398100000001</v>
      </c>
      <c r="I14" s="297">
        <f t="shared" si="8"/>
        <v>38.338480000000004</v>
      </c>
      <c r="J14" s="297">
        <f t="shared" si="8"/>
        <v>-1288.3013300000002</v>
      </c>
      <c r="K14" s="297">
        <f t="shared" si="8"/>
        <v>0</v>
      </c>
      <c r="L14" s="297">
        <f t="shared" si="8"/>
        <v>38.338480000000004</v>
      </c>
      <c r="M14" s="297">
        <f t="shared" si="2"/>
        <v>2.8898936780737792</v>
      </c>
      <c r="N14" s="69"/>
    </row>
    <row r="15" spans="1:16" s="24" customFormat="1" ht="30" x14ac:dyDescent="0.25">
      <c r="A15" s="75" t="s">
        <v>62</v>
      </c>
      <c r="B15" s="298">
        <v>400</v>
      </c>
      <c r="C15" s="620">
        <f t="shared" si="3"/>
        <v>67</v>
      </c>
      <c r="D15" s="298">
        <v>13</v>
      </c>
      <c r="E15" s="298">
        <f t="shared" si="0"/>
        <v>19.402985074626866</v>
      </c>
      <c r="F15" s="283">
        <v>896.60799999999995</v>
      </c>
      <c r="G15" s="283">
        <v>896.60799999999995</v>
      </c>
      <c r="H15" s="609">
        <f>F15/12*$A$2+(G15-F15)/11*1</f>
        <v>149.43466666666666</v>
      </c>
      <c r="I15" s="297">
        <f t="shared" si="6"/>
        <v>25.746740000000003</v>
      </c>
      <c r="J15" s="283">
        <f t="shared" si="5"/>
        <v>-123.68792666666666</v>
      </c>
      <c r="K15" s="283">
        <v>0</v>
      </c>
      <c r="L15" s="283">
        <v>25.746740000000003</v>
      </c>
      <c r="M15" s="297">
        <f t="shared" si="2"/>
        <v>17.229429137371071</v>
      </c>
      <c r="N15" s="69"/>
    </row>
    <row r="16" spans="1:16" s="24" customFormat="1" ht="45" x14ac:dyDescent="0.25">
      <c r="A16" s="621" t="s">
        <v>90</v>
      </c>
      <c r="B16" s="298"/>
      <c r="C16" s="620"/>
      <c r="D16" s="298"/>
      <c r="E16" s="298"/>
      <c r="F16" s="283"/>
      <c r="G16" s="283"/>
      <c r="H16" s="609">
        <f>F16/12*$A$2</f>
        <v>0</v>
      </c>
      <c r="I16" s="297"/>
      <c r="J16" s="283"/>
      <c r="K16" s="283"/>
      <c r="L16" s="283"/>
      <c r="M16" s="297"/>
      <c r="N16" s="69"/>
    </row>
    <row r="17" spans="1:208" s="24" customFormat="1" ht="60" x14ac:dyDescent="0.25">
      <c r="A17" s="75" t="s">
        <v>73</v>
      </c>
      <c r="B17" s="298">
        <v>1311</v>
      </c>
      <c r="C17" s="506">
        <f t="shared" si="3"/>
        <v>219</v>
      </c>
      <c r="D17" s="298"/>
      <c r="E17" s="298">
        <f t="shared" si="0"/>
        <v>0</v>
      </c>
      <c r="F17" s="283">
        <v>6884.7689400000008</v>
      </c>
      <c r="G17" s="283">
        <v>6884.7689400000008</v>
      </c>
      <c r="H17" s="609">
        <f>F17/12*$A$2+(G17-F17)/11*1</f>
        <v>1147.4614900000001</v>
      </c>
      <c r="I17" s="297">
        <f t="shared" si="6"/>
        <v>0</v>
      </c>
      <c r="J17" s="297">
        <f t="shared" si="5"/>
        <v>-1147.4614900000001</v>
      </c>
      <c r="K17" s="297"/>
      <c r="L17" s="297"/>
      <c r="M17" s="297">
        <f t="shared" si="2"/>
        <v>0</v>
      </c>
      <c r="N17" s="69"/>
    </row>
    <row r="18" spans="1:208" s="24" customFormat="1" ht="45.75" thickBot="1" x14ac:dyDescent="0.3">
      <c r="A18" s="75" t="s">
        <v>63</v>
      </c>
      <c r="B18" s="298">
        <v>91</v>
      </c>
      <c r="C18" s="506">
        <f t="shared" si="3"/>
        <v>15</v>
      </c>
      <c r="D18" s="298">
        <v>7</v>
      </c>
      <c r="E18" s="298">
        <f t="shared" si="0"/>
        <v>46.666666666666664</v>
      </c>
      <c r="F18" s="283">
        <v>178.46191999999999</v>
      </c>
      <c r="G18" s="283">
        <v>178.46191999999999</v>
      </c>
      <c r="H18" s="609">
        <f>F18/12*$A$2+(G18-F18)/11*1</f>
        <v>29.743653333333331</v>
      </c>
      <c r="I18" s="297">
        <f t="shared" si="6"/>
        <v>12.59174</v>
      </c>
      <c r="J18" s="297">
        <f t="shared" si="5"/>
        <v>-17.151913333333333</v>
      </c>
      <c r="K18" s="297">
        <v>0</v>
      </c>
      <c r="L18" s="297">
        <v>12.59174</v>
      </c>
      <c r="M18" s="297">
        <f t="shared" si="2"/>
        <v>42.334207768245463</v>
      </c>
      <c r="N18" s="69"/>
    </row>
    <row r="19" spans="1:208" s="8" customFormat="1" ht="27" customHeight="1" thickBot="1" x14ac:dyDescent="0.3">
      <c r="A19" s="115" t="s">
        <v>3</v>
      </c>
      <c r="B19" s="345">
        <f>B14+B9</f>
        <v>3415</v>
      </c>
      <c r="C19" s="345">
        <f>C14+C9</f>
        <v>570</v>
      </c>
      <c r="D19" s="345">
        <f>D14+D9</f>
        <v>55</v>
      </c>
      <c r="E19" s="345">
        <f t="shared" si="0"/>
        <v>9.6491228070175428</v>
      </c>
      <c r="F19" s="436">
        <f>F14+F9</f>
        <v>14929.29954</v>
      </c>
      <c r="G19" s="436">
        <f>G14+G9</f>
        <v>14929.29954</v>
      </c>
      <c r="H19" s="436">
        <f t="shared" ref="H19:L19" si="10">H14+H9</f>
        <v>2488.21659</v>
      </c>
      <c r="I19" s="436">
        <f t="shared" si="10"/>
        <v>191.08000999999999</v>
      </c>
      <c r="J19" s="436">
        <f t="shared" si="10"/>
        <v>-2297.1365800000003</v>
      </c>
      <c r="K19" s="436">
        <f t="shared" si="10"/>
        <v>0</v>
      </c>
      <c r="L19" s="436">
        <f t="shared" si="10"/>
        <v>191.08000999999999</v>
      </c>
      <c r="M19" s="345">
        <f t="shared" si="2"/>
        <v>7.6793961895415226</v>
      </c>
      <c r="N19" s="69"/>
      <c r="O19" s="24"/>
    </row>
    <row r="20" spans="1:208" x14ac:dyDescent="0.25">
      <c r="A20" s="245" t="s">
        <v>12</v>
      </c>
      <c r="B20" s="582"/>
      <c r="C20" s="582"/>
      <c r="D20" s="582"/>
      <c r="E20" s="582"/>
      <c r="F20" s="583"/>
      <c r="G20" s="583"/>
      <c r="H20" s="583"/>
      <c r="I20" s="584"/>
      <c r="J20" s="584"/>
      <c r="K20" s="584"/>
      <c r="L20" s="584"/>
      <c r="M20" s="583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</row>
    <row r="21" spans="1:208" s="6" customFormat="1" ht="30" x14ac:dyDescent="0.25">
      <c r="A21" s="138" t="s">
        <v>74</v>
      </c>
      <c r="B21" s="585">
        <f t="shared" ref="B21:M21" si="11">B9</f>
        <v>1613</v>
      </c>
      <c r="C21" s="585">
        <f t="shared" si="11"/>
        <v>269</v>
      </c>
      <c r="D21" s="585">
        <f t="shared" si="11"/>
        <v>35</v>
      </c>
      <c r="E21" s="585">
        <f t="shared" si="11"/>
        <v>13.011152416356877</v>
      </c>
      <c r="F21" s="585">
        <f t="shared" si="11"/>
        <v>6969.4606799999992</v>
      </c>
      <c r="G21" s="585">
        <f t="shared" ref="G21" si="12">G9</f>
        <v>6969.4606799999992</v>
      </c>
      <c r="H21" s="585">
        <f t="shared" si="11"/>
        <v>1161.5767800000001</v>
      </c>
      <c r="I21" s="585">
        <f t="shared" si="11"/>
        <v>152.74152999999998</v>
      </c>
      <c r="J21" s="585">
        <f t="shared" si="11"/>
        <v>-1008.8352500000001</v>
      </c>
      <c r="K21" s="585">
        <f t="shared" si="11"/>
        <v>0</v>
      </c>
      <c r="L21" s="585">
        <f t="shared" si="11"/>
        <v>152.74152999999998</v>
      </c>
      <c r="M21" s="585">
        <f t="shared" si="11"/>
        <v>13.149499252214733</v>
      </c>
    </row>
    <row r="22" spans="1:208" s="6" customFormat="1" ht="30" x14ac:dyDescent="0.25">
      <c r="A22" s="139" t="s">
        <v>43</v>
      </c>
      <c r="B22" s="585">
        <f t="shared" ref="B22:M22" si="13">B10</f>
        <v>1200</v>
      </c>
      <c r="C22" s="585">
        <f t="shared" si="13"/>
        <v>200</v>
      </c>
      <c r="D22" s="585">
        <f t="shared" si="13"/>
        <v>33</v>
      </c>
      <c r="E22" s="585">
        <f t="shared" si="13"/>
        <v>16.5</v>
      </c>
      <c r="F22" s="585">
        <f t="shared" si="13"/>
        <v>5360.2920000000004</v>
      </c>
      <c r="G22" s="585">
        <f t="shared" ref="G22" si="14">G10</f>
        <v>5360.2920000000004</v>
      </c>
      <c r="H22" s="585">
        <f t="shared" si="13"/>
        <v>893.38200000000006</v>
      </c>
      <c r="I22" s="585">
        <f t="shared" si="13"/>
        <v>145.82714999999999</v>
      </c>
      <c r="J22" s="585">
        <f t="shared" si="13"/>
        <v>-747.5548500000001</v>
      </c>
      <c r="K22" s="585">
        <f t="shared" si="13"/>
        <v>0</v>
      </c>
      <c r="L22" s="585">
        <f t="shared" si="13"/>
        <v>145.82714999999999</v>
      </c>
      <c r="M22" s="585">
        <f t="shared" si="13"/>
        <v>16.32304546095623</v>
      </c>
    </row>
    <row r="23" spans="1:208" s="6" customFormat="1" ht="30" x14ac:dyDescent="0.25">
      <c r="A23" s="139" t="s">
        <v>44</v>
      </c>
      <c r="B23" s="585">
        <f t="shared" ref="B23:M23" si="15">B11</f>
        <v>360</v>
      </c>
      <c r="C23" s="585">
        <f t="shared" si="15"/>
        <v>60</v>
      </c>
      <c r="D23" s="585">
        <f t="shared" si="15"/>
        <v>2</v>
      </c>
      <c r="E23" s="585">
        <f t="shared" si="15"/>
        <v>3.3333333333333335</v>
      </c>
      <c r="F23" s="585">
        <f t="shared" si="15"/>
        <v>984.08879999999988</v>
      </c>
      <c r="G23" s="585">
        <f t="shared" ref="G23" si="16">G11</f>
        <v>984.08879999999988</v>
      </c>
      <c r="H23" s="585">
        <f t="shared" si="15"/>
        <v>164.01479999999998</v>
      </c>
      <c r="I23" s="585">
        <f t="shared" si="15"/>
        <v>6.9143800000000004</v>
      </c>
      <c r="J23" s="585">
        <f t="shared" si="15"/>
        <v>-157.10041999999999</v>
      </c>
      <c r="K23" s="585">
        <f t="shared" si="15"/>
        <v>0</v>
      </c>
      <c r="L23" s="585">
        <f t="shared" si="15"/>
        <v>6.9143800000000004</v>
      </c>
      <c r="M23" s="585">
        <f t="shared" si="15"/>
        <v>4.2157049241897688</v>
      </c>
    </row>
    <row r="24" spans="1:208" s="6" customFormat="1" ht="45" x14ac:dyDescent="0.25">
      <c r="A24" s="139" t="s">
        <v>77</v>
      </c>
      <c r="B24" s="585">
        <f t="shared" ref="B24:M24" si="17">B12</f>
        <v>11</v>
      </c>
      <c r="C24" s="585">
        <f t="shared" si="17"/>
        <v>2</v>
      </c>
      <c r="D24" s="585">
        <f t="shared" si="17"/>
        <v>0</v>
      </c>
      <c r="E24" s="585">
        <f t="shared" si="17"/>
        <v>0</v>
      </c>
      <c r="F24" s="585">
        <f t="shared" si="17"/>
        <v>129.73356000000001</v>
      </c>
      <c r="G24" s="585">
        <f t="shared" ref="G24" si="18">G12</f>
        <v>129.73356000000001</v>
      </c>
      <c r="H24" s="585">
        <f t="shared" si="17"/>
        <v>21.622260000000001</v>
      </c>
      <c r="I24" s="585">
        <f t="shared" si="17"/>
        <v>0</v>
      </c>
      <c r="J24" s="585">
        <f t="shared" si="17"/>
        <v>-21.622260000000001</v>
      </c>
      <c r="K24" s="585">
        <f t="shared" si="17"/>
        <v>0</v>
      </c>
      <c r="L24" s="585">
        <f t="shared" si="17"/>
        <v>0</v>
      </c>
      <c r="M24" s="585">
        <f t="shared" si="17"/>
        <v>0</v>
      </c>
    </row>
    <row r="25" spans="1:208" s="6" customFormat="1" ht="30" x14ac:dyDescent="0.25">
      <c r="A25" s="139" t="s">
        <v>65</v>
      </c>
      <c r="B25" s="585">
        <f t="shared" ref="B25:M25" si="19">B13</f>
        <v>42</v>
      </c>
      <c r="C25" s="585">
        <f t="shared" si="19"/>
        <v>7</v>
      </c>
      <c r="D25" s="585">
        <f t="shared" si="19"/>
        <v>0</v>
      </c>
      <c r="E25" s="585">
        <f t="shared" si="19"/>
        <v>0</v>
      </c>
      <c r="F25" s="585">
        <f t="shared" si="19"/>
        <v>495.34631999999993</v>
      </c>
      <c r="G25" s="585">
        <f t="shared" ref="G25" si="20">G13</f>
        <v>495.34631999999993</v>
      </c>
      <c r="H25" s="585">
        <f t="shared" si="19"/>
        <v>82.557719999999989</v>
      </c>
      <c r="I25" s="585">
        <f t="shared" si="19"/>
        <v>0</v>
      </c>
      <c r="J25" s="585">
        <f t="shared" si="19"/>
        <v>-82.557719999999989</v>
      </c>
      <c r="K25" s="585">
        <f t="shared" si="19"/>
        <v>0</v>
      </c>
      <c r="L25" s="585">
        <f t="shared" si="19"/>
        <v>0</v>
      </c>
      <c r="M25" s="585">
        <f t="shared" si="19"/>
        <v>0</v>
      </c>
    </row>
    <row r="26" spans="1:208" s="6" customFormat="1" ht="30" x14ac:dyDescent="0.25">
      <c r="A26" s="138" t="s">
        <v>66</v>
      </c>
      <c r="B26" s="585">
        <f t="shared" ref="B26:M26" si="21">B14</f>
        <v>1802</v>
      </c>
      <c r="C26" s="585">
        <f t="shared" si="21"/>
        <v>301</v>
      </c>
      <c r="D26" s="585">
        <f t="shared" si="21"/>
        <v>20</v>
      </c>
      <c r="E26" s="585">
        <f t="shared" si="21"/>
        <v>6.6445182724252501</v>
      </c>
      <c r="F26" s="585">
        <f t="shared" si="21"/>
        <v>7959.8388600000008</v>
      </c>
      <c r="G26" s="585">
        <f t="shared" ref="G26" si="22">G14</f>
        <v>7959.8388600000008</v>
      </c>
      <c r="H26" s="585">
        <f t="shared" si="21"/>
        <v>1326.6398100000001</v>
      </c>
      <c r="I26" s="585">
        <f t="shared" si="21"/>
        <v>38.338480000000004</v>
      </c>
      <c r="J26" s="585">
        <f t="shared" si="21"/>
        <v>-1288.3013300000002</v>
      </c>
      <c r="K26" s="585">
        <f t="shared" si="21"/>
        <v>0</v>
      </c>
      <c r="L26" s="585">
        <f t="shared" si="21"/>
        <v>38.338480000000004</v>
      </c>
      <c r="M26" s="585">
        <f t="shared" si="21"/>
        <v>2.8898936780737792</v>
      </c>
    </row>
    <row r="27" spans="1:208" s="6" customFormat="1" ht="30" x14ac:dyDescent="0.25">
      <c r="A27" s="139" t="s">
        <v>62</v>
      </c>
      <c r="B27" s="585">
        <f t="shared" ref="B27:M27" si="23">B15</f>
        <v>400</v>
      </c>
      <c r="C27" s="585">
        <f t="shared" si="23"/>
        <v>67</v>
      </c>
      <c r="D27" s="585">
        <f t="shared" si="23"/>
        <v>13</v>
      </c>
      <c r="E27" s="585">
        <f t="shared" si="23"/>
        <v>19.402985074626866</v>
      </c>
      <c r="F27" s="585">
        <f t="shared" si="23"/>
        <v>896.60799999999995</v>
      </c>
      <c r="G27" s="585">
        <f t="shared" ref="G27" si="24">G15</f>
        <v>896.60799999999995</v>
      </c>
      <c r="H27" s="585">
        <f t="shared" si="23"/>
        <v>149.43466666666666</v>
      </c>
      <c r="I27" s="585">
        <f t="shared" si="23"/>
        <v>25.746740000000003</v>
      </c>
      <c r="J27" s="585">
        <f t="shared" si="23"/>
        <v>-123.68792666666666</v>
      </c>
      <c r="K27" s="585">
        <f t="shared" si="23"/>
        <v>0</v>
      </c>
      <c r="L27" s="585">
        <f t="shared" si="23"/>
        <v>25.746740000000003</v>
      </c>
      <c r="M27" s="585">
        <f t="shared" si="23"/>
        <v>17.229429137371071</v>
      </c>
    </row>
    <row r="28" spans="1:208" s="6" customFormat="1" ht="45" x14ac:dyDescent="0.25">
      <c r="A28" s="139" t="s">
        <v>90</v>
      </c>
      <c r="B28" s="585">
        <f t="shared" ref="B28:M28" si="25">B16</f>
        <v>0</v>
      </c>
      <c r="C28" s="585">
        <f t="shared" si="25"/>
        <v>0</v>
      </c>
      <c r="D28" s="585">
        <f t="shared" si="25"/>
        <v>0</v>
      </c>
      <c r="E28" s="585">
        <f t="shared" si="25"/>
        <v>0</v>
      </c>
      <c r="F28" s="585">
        <f t="shared" si="25"/>
        <v>0</v>
      </c>
      <c r="G28" s="585">
        <f t="shared" ref="G28" si="26">G16</f>
        <v>0</v>
      </c>
      <c r="H28" s="585">
        <f t="shared" si="25"/>
        <v>0</v>
      </c>
      <c r="I28" s="585">
        <f t="shared" si="25"/>
        <v>0</v>
      </c>
      <c r="J28" s="585">
        <f t="shared" si="25"/>
        <v>0</v>
      </c>
      <c r="K28" s="585">
        <f t="shared" si="25"/>
        <v>0</v>
      </c>
      <c r="L28" s="585">
        <f t="shared" si="25"/>
        <v>0</v>
      </c>
      <c r="M28" s="585">
        <f t="shared" si="25"/>
        <v>0</v>
      </c>
    </row>
    <row r="29" spans="1:208" s="6" customFormat="1" ht="62.25" customHeight="1" x14ac:dyDescent="0.25">
      <c r="A29" s="139" t="s">
        <v>45</v>
      </c>
      <c r="B29" s="585">
        <f t="shared" ref="B29:M29" si="27">B17</f>
        <v>1311</v>
      </c>
      <c r="C29" s="585">
        <f t="shared" si="27"/>
        <v>219</v>
      </c>
      <c r="D29" s="585">
        <f t="shared" si="27"/>
        <v>0</v>
      </c>
      <c r="E29" s="585">
        <f t="shared" si="27"/>
        <v>0</v>
      </c>
      <c r="F29" s="585">
        <f t="shared" si="27"/>
        <v>6884.7689400000008</v>
      </c>
      <c r="G29" s="585">
        <f t="shared" ref="G29" si="28">G17</f>
        <v>6884.7689400000008</v>
      </c>
      <c r="H29" s="585">
        <f t="shared" si="27"/>
        <v>1147.4614900000001</v>
      </c>
      <c r="I29" s="585">
        <f t="shared" si="27"/>
        <v>0</v>
      </c>
      <c r="J29" s="585">
        <f t="shared" si="27"/>
        <v>-1147.4614900000001</v>
      </c>
      <c r="K29" s="585">
        <f t="shared" si="27"/>
        <v>0</v>
      </c>
      <c r="L29" s="585">
        <f t="shared" si="27"/>
        <v>0</v>
      </c>
      <c r="M29" s="585">
        <f t="shared" si="27"/>
        <v>0</v>
      </c>
    </row>
    <row r="30" spans="1:208" s="6" customFormat="1" ht="45" x14ac:dyDescent="0.25">
      <c r="A30" s="139" t="s">
        <v>63</v>
      </c>
      <c r="B30" s="585">
        <f t="shared" ref="B30:M30" si="29">B18</f>
        <v>91</v>
      </c>
      <c r="C30" s="585">
        <f t="shared" si="29"/>
        <v>15</v>
      </c>
      <c r="D30" s="585">
        <f t="shared" si="29"/>
        <v>7</v>
      </c>
      <c r="E30" s="585">
        <f t="shared" si="29"/>
        <v>46.666666666666664</v>
      </c>
      <c r="F30" s="585">
        <f t="shared" si="29"/>
        <v>178.46191999999999</v>
      </c>
      <c r="G30" s="585">
        <f t="shared" ref="G30" si="30">G18</f>
        <v>178.46191999999999</v>
      </c>
      <c r="H30" s="585">
        <f t="shared" si="29"/>
        <v>29.743653333333331</v>
      </c>
      <c r="I30" s="585">
        <f t="shared" si="29"/>
        <v>12.59174</v>
      </c>
      <c r="J30" s="585">
        <f t="shared" si="29"/>
        <v>-17.151913333333333</v>
      </c>
      <c r="K30" s="585">
        <f t="shared" si="29"/>
        <v>0</v>
      </c>
      <c r="L30" s="585">
        <f t="shared" si="29"/>
        <v>12.59174</v>
      </c>
      <c r="M30" s="585">
        <f t="shared" si="29"/>
        <v>42.334207768245463</v>
      </c>
    </row>
    <row r="31" spans="1:208" ht="15.75" thickBot="1" x14ac:dyDescent="0.3">
      <c r="A31" s="231" t="s">
        <v>4</v>
      </c>
      <c r="B31" s="586"/>
      <c r="C31" s="586"/>
      <c r="D31" s="586"/>
      <c r="E31" s="586"/>
      <c r="F31" s="586">
        <f t="shared" ref="F31:G31" si="31">F19</f>
        <v>14929.29954</v>
      </c>
      <c r="G31" s="586">
        <f t="shared" si="31"/>
        <v>14929.29954</v>
      </c>
      <c r="H31" s="586">
        <f t="shared" ref="H31:M31" si="32">H19</f>
        <v>2488.21659</v>
      </c>
      <c r="I31" s="586">
        <f t="shared" si="32"/>
        <v>191.08000999999999</v>
      </c>
      <c r="J31" s="586">
        <f t="shared" ref="J31" si="33">J19</f>
        <v>-2297.1365800000003</v>
      </c>
      <c r="K31" s="586">
        <f t="shared" si="32"/>
        <v>0</v>
      </c>
      <c r="L31" s="586">
        <f t="shared" si="32"/>
        <v>191.08000999999999</v>
      </c>
      <c r="M31" s="586">
        <f t="shared" si="32"/>
        <v>7.6793961895415226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</row>
    <row r="32" spans="1:208" ht="17.25" customHeight="1" x14ac:dyDescent="0.25"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</row>
  </sheetData>
  <mergeCells count="3">
    <mergeCell ref="A1:M1"/>
    <mergeCell ref="B4:E4"/>
    <mergeCell ref="F4:M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P242"/>
  <sheetViews>
    <sheetView showZeros="0" tabSelected="1" zoomScale="90" zoomScaleNormal="90" zoomScaleSheetLayoutView="100" workbookViewId="0">
      <pane xSplit="1" ySplit="6" topLeftCell="B227" activePane="bottomRight" state="frozen"/>
      <selection pane="topRight" activeCell="B1" sqref="B1"/>
      <selection pane="bottomLeft" activeCell="A7" sqref="A7"/>
      <selection pane="bottomRight" activeCell="D230" sqref="D230"/>
    </sheetView>
  </sheetViews>
  <sheetFormatPr defaultColWidth="9.140625" defaultRowHeight="15" x14ac:dyDescent="0.25"/>
  <cols>
    <col min="1" max="1" width="45.28515625" style="30" customWidth="1"/>
    <col min="2" max="2" width="13" style="38" customWidth="1"/>
    <col min="3" max="3" width="14.42578125" style="38" customWidth="1"/>
    <col min="4" max="4" width="13.42578125" style="38" customWidth="1"/>
    <col min="5" max="5" width="9" style="97" customWidth="1"/>
    <col min="6" max="6" width="13.42578125" style="97" customWidth="1"/>
    <col min="7" max="7" width="12.85546875" style="97" customWidth="1"/>
    <col min="8" max="8" width="11.7109375" style="97" hidden="1" customWidth="1"/>
    <col min="9" max="11" width="11.85546875" style="97" hidden="1" customWidth="1"/>
    <col min="12" max="12" width="12.28515625" style="97" hidden="1" customWidth="1"/>
    <col min="13" max="16" width="12.28515625" style="30" hidden="1" customWidth="1"/>
    <col min="17" max="17" width="13.42578125" style="30" customWidth="1"/>
    <col min="18" max="21" width="13.5703125" style="30" customWidth="1"/>
    <col min="22" max="22" width="11.28515625" style="30" customWidth="1"/>
    <col min="23" max="23" width="15.28515625" style="30" customWidth="1"/>
    <col min="24" max="24" width="13" style="244" customWidth="1"/>
    <col min="25" max="25" width="10.5703125" style="587" customWidth="1"/>
    <col min="26" max="26" width="18.7109375" style="30" bestFit="1" customWidth="1"/>
    <col min="27" max="27" width="13.42578125" style="30" bestFit="1" customWidth="1"/>
    <col min="28" max="16384" width="9.140625" style="30"/>
  </cols>
  <sheetData>
    <row r="1" spans="1:198" ht="59.25" customHeight="1" x14ac:dyDescent="0.25">
      <c r="A1" s="647" t="s">
        <v>155</v>
      </c>
      <c r="B1" s="651"/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  <c r="P1" s="651"/>
      <c r="Q1" s="651"/>
      <c r="R1" s="651"/>
      <c r="S1" s="651"/>
      <c r="T1" s="651"/>
      <c r="U1" s="651"/>
      <c r="V1" s="651"/>
    </row>
    <row r="2" spans="1:198" ht="16.5" customHeight="1" thickBot="1" x14ac:dyDescent="0.3">
      <c r="A2" s="647"/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  <c r="P2" s="648"/>
      <c r="Q2" s="648"/>
      <c r="R2" s="648"/>
      <c r="S2" s="648"/>
      <c r="T2" s="648"/>
      <c r="U2" s="648"/>
      <c r="V2" s="648"/>
    </row>
    <row r="3" spans="1:198" ht="15" hidden="1" customHeight="1" thickBot="1" x14ac:dyDescent="0.3">
      <c r="A3" s="234"/>
    </row>
    <row r="4" spans="1:198" ht="30" customHeight="1" thickBot="1" x14ac:dyDescent="0.3">
      <c r="A4" s="25" t="s">
        <v>0</v>
      </c>
      <c r="B4" s="644" t="s">
        <v>56</v>
      </c>
      <c r="C4" s="645"/>
      <c r="D4" s="645"/>
      <c r="E4" s="646"/>
      <c r="F4" s="644" t="s">
        <v>55</v>
      </c>
      <c r="G4" s="649"/>
      <c r="H4" s="649"/>
      <c r="I4" s="649"/>
      <c r="J4" s="649"/>
      <c r="K4" s="649"/>
      <c r="L4" s="649"/>
      <c r="M4" s="649"/>
      <c r="N4" s="649"/>
      <c r="O4" s="649"/>
      <c r="P4" s="649"/>
      <c r="Q4" s="649"/>
      <c r="R4" s="649"/>
      <c r="S4" s="649"/>
      <c r="T4" s="649"/>
      <c r="U4" s="649"/>
      <c r="V4" s="650"/>
    </row>
    <row r="5" spans="1:198" ht="135.75" thickBot="1" x14ac:dyDescent="0.3">
      <c r="A5" s="26"/>
      <c r="B5" s="167" t="s">
        <v>146</v>
      </c>
      <c r="C5" s="167" t="str">
        <f>'1 уровень'!E6</f>
        <v>План 2 мес. 2020 г. (законченный случай)</v>
      </c>
      <c r="D5" s="167" t="s">
        <v>57</v>
      </c>
      <c r="E5" s="63" t="s">
        <v>33</v>
      </c>
      <c r="F5" s="187" t="s">
        <v>135</v>
      </c>
      <c r="G5" s="187" t="s">
        <v>137</v>
      </c>
      <c r="H5" s="187" t="s">
        <v>138</v>
      </c>
      <c r="I5" s="187" t="s">
        <v>139</v>
      </c>
      <c r="J5" s="187" t="s">
        <v>140</v>
      </c>
      <c r="K5" s="187" t="s">
        <v>141</v>
      </c>
      <c r="L5" s="187" t="s">
        <v>142</v>
      </c>
      <c r="M5" s="187" t="s">
        <v>143</v>
      </c>
      <c r="N5" s="187" t="s">
        <v>144</v>
      </c>
      <c r="O5" s="187" t="s">
        <v>145</v>
      </c>
      <c r="P5" s="187" t="s">
        <v>136</v>
      </c>
      <c r="Q5" s="187" t="str">
        <f>'1 уровень'!J6</f>
        <v>План 2 мес. 2020 г. (тыс.руб)</v>
      </c>
      <c r="R5" s="180" t="s">
        <v>58</v>
      </c>
      <c r="S5" s="180" t="s">
        <v>84</v>
      </c>
      <c r="T5" s="180" t="s">
        <v>82</v>
      </c>
      <c r="U5" s="180" t="s">
        <v>83</v>
      </c>
      <c r="V5" s="63" t="s">
        <v>33</v>
      </c>
    </row>
    <row r="6" spans="1:198" s="13" customFormat="1" ht="15.75" thickBo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/>
      <c r="G6" s="36"/>
      <c r="H6" s="36"/>
      <c r="I6" s="36"/>
      <c r="J6" s="36"/>
      <c r="K6" s="36"/>
      <c r="L6" s="36"/>
      <c r="M6" s="254">
        <v>6</v>
      </c>
      <c r="N6" s="254">
        <v>6</v>
      </c>
      <c r="O6" s="254">
        <v>6</v>
      </c>
      <c r="P6" s="254">
        <v>6</v>
      </c>
      <c r="Q6" s="254">
        <v>7</v>
      </c>
      <c r="R6" s="254">
        <v>8</v>
      </c>
      <c r="S6" s="254"/>
      <c r="T6" s="254">
        <v>9</v>
      </c>
      <c r="U6" s="254">
        <v>10</v>
      </c>
      <c r="V6" s="36">
        <v>11</v>
      </c>
      <c r="W6" s="107"/>
      <c r="X6" s="244"/>
      <c r="Y6" s="588"/>
    </row>
    <row r="7" spans="1:198" s="31" customFormat="1" ht="15" customHeight="1" x14ac:dyDescent="0.25">
      <c r="A7" s="27" t="s">
        <v>16</v>
      </c>
      <c r="B7" s="29"/>
      <c r="C7" s="29"/>
      <c r="D7" s="29"/>
      <c r="E7" s="98"/>
      <c r="F7" s="98"/>
      <c r="G7" s="98"/>
      <c r="H7" s="98"/>
      <c r="I7" s="98"/>
      <c r="J7" s="98"/>
      <c r="K7" s="98"/>
      <c r="L7" s="98"/>
      <c r="M7" s="39"/>
      <c r="N7" s="39"/>
      <c r="O7" s="39"/>
      <c r="P7" s="39"/>
      <c r="Q7" s="39"/>
      <c r="R7" s="39"/>
      <c r="S7" s="39"/>
      <c r="T7" s="39"/>
      <c r="U7" s="39"/>
      <c r="V7" s="39"/>
      <c r="X7" s="244"/>
      <c r="Y7" s="588"/>
    </row>
    <row r="8" spans="1:198" ht="30" x14ac:dyDescent="0.25">
      <c r="A8" s="204" t="s">
        <v>74</v>
      </c>
      <c r="B8" s="205">
        <f>'1 уровень'!D200</f>
        <v>152001</v>
      </c>
      <c r="C8" s="205">
        <f>'1 уровень'!E200</f>
        <v>25334</v>
      </c>
      <c r="D8" s="205">
        <f>'1 уровень'!F200</f>
        <v>22479</v>
      </c>
      <c r="E8" s="206">
        <f>'1 уровень'!G200</f>
        <v>88.730559722112574</v>
      </c>
      <c r="F8" s="265">
        <f>'1 уровень'!H200</f>
        <v>390203.8543200001</v>
      </c>
      <c r="G8" s="265">
        <f>'1 уровень'!I200</f>
        <v>390203.8543200001</v>
      </c>
      <c r="H8" s="265" t="e">
        <f>'1 уровень'!#REF!</f>
        <v>#REF!</v>
      </c>
      <c r="I8" s="265" t="e">
        <f>'1 уровень'!#REF!</f>
        <v>#REF!</v>
      </c>
      <c r="J8" s="265" t="e">
        <f>'1 уровень'!#REF!</f>
        <v>#REF!</v>
      </c>
      <c r="K8" s="265" t="e">
        <f>'1 уровень'!#REF!</f>
        <v>#REF!</v>
      </c>
      <c r="L8" s="265" t="e">
        <f>'1 уровень'!#REF!</f>
        <v>#REF!</v>
      </c>
      <c r="M8" s="265" t="e">
        <f>'1 уровень'!#REF!</f>
        <v>#REF!</v>
      </c>
      <c r="N8" s="265" t="e">
        <f>'1 уровень'!#REF!</f>
        <v>#REF!</v>
      </c>
      <c r="O8" s="265" t="e">
        <f>'1 уровень'!#REF!</f>
        <v>#REF!</v>
      </c>
      <c r="P8" s="265" t="e">
        <f>'1 уровень'!#REF!</f>
        <v>#REF!</v>
      </c>
      <c r="Q8" s="265">
        <f>'1 уровень'!J200</f>
        <v>65033.975720000002</v>
      </c>
      <c r="R8" s="265">
        <f>'1 уровень'!K200</f>
        <v>56928.41780999997</v>
      </c>
      <c r="S8" s="265">
        <f>'1 уровень'!L200</f>
        <v>-8105.5579100000314</v>
      </c>
      <c r="T8" s="265">
        <f>'1 уровень'!M200</f>
        <v>-140.94680000000002</v>
      </c>
      <c r="U8" s="265">
        <f>'1 уровень'!N200</f>
        <v>56787.471009999972</v>
      </c>
      <c r="V8" s="265">
        <f>'1 уровень'!O200</f>
        <v>87.536425660184079</v>
      </c>
      <c r="W8" s="68"/>
      <c r="Y8" s="588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</row>
    <row r="9" spans="1:198" ht="30" x14ac:dyDescent="0.25">
      <c r="A9" s="75" t="s">
        <v>43</v>
      </c>
      <c r="B9" s="33">
        <f>'1 уровень'!D201</f>
        <v>116033</v>
      </c>
      <c r="C9" s="33">
        <f>'1 уровень'!E201</f>
        <v>19339</v>
      </c>
      <c r="D9" s="33">
        <f>'1 уровень'!F201</f>
        <v>15509</v>
      </c>
      <c r="E9" s="100">
        <f>'1 уровень'!G201</f>
        <v>80.195459951393559</v>
      </c>
      <c r="F9" s="266">
        <f>'1 уровень'!H201</f>
        <v>323657.80887999997</v>
      </c>
      <c r="G9" s="266">
        <f>'1 уровень'!I201</f>
        <v>323657.80887999997</v>
      </c>
      <c r="H9" s="266" t="e">
        <f>'1 уровень'!#REF!</f>
        <v>#REF!</v>
      </c>
      <c r="I9" s="266" t="e">
        <f>'1 уровень'!#REF!</f>
        <v>#REF!</v>
      </c>
      <c r="J9" s="266" t="e">
        <f>'1 уровень'!#REF!</f>
        <v>#REF!</v>
      </c>
      <c r="K9" s="266" t="e">
        <f>'1 уровень'!#REF!</f>
        <v>#REF!</v>
      </c>
      <c r="L9" s="266" t="e">
        <f>'1 уровень'!#REF!</f>
        <v>#REF!</v>
      </c>
      <c r="M9" s="266" t="e">
        <f>'1 уровень'!#REF!</f>
        <v>#REF!</v>
      </c>
      <c r="N9" s="266" t="e">
        <f>'1 уровень'!#REF!</f>
        <v>#REF!</v>
      </c>
      <c r="O9" s="266" t="e">
        <f>'1 уровень'!#REF!</f>
        <v>#REF!</v>
      </c>
      <c r="P9" s="266" t="e">
        <f>'1 уровень'!#REF!</f>
        <v>#REF!</v>
      </c>
      <c r="Q9" s="266">
        <f>'1 уровень'!J201</f>
        <v>53942.968146666673</v>
      </c>
      <c r="R9" s="266">
        <f>'1 уровень'!K201</f>
        <v>43410.588569999985</v>
      </c>
      <c r="S9" s="266">
        <f>'1 уровень'!L201</f>
        <v>-10532.379576666686</v>
      </c>
      <c r="T9" s="266">
        <f>'1 уровень'!M201</f>
        <v>-131.38130000000001</v>
      </c>
      <c r="U9" s="266">
        <f>'1 уровень'!N201</f>
        <v>43279.207269999984</v>
      </c>
      <c r="V9" s="266">
        <f>'1 уровень'!O201</f>
        <v>80.47497210752293</v>
      </c>
      <c r="W9" s="68"/>
      <c r="Y9" s="588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</row>
    <row r="10" spans="1:198" ht="30" x14ac:dyDescent="0.25">
      <c r="A10" s="75" t="s">
        <v>44</v>
      </c>
      <c r="B10" s="33">
        <f>'1 уровень'!D202</f>
        <v>34176</v>
      </c>
      <c r="C10" s="33">
        <f>'1 уровень'!E202</f>
        <v>5696</v>
      </c>
      <c r="D10" s="33">
        <f>'1 уровень'!F202</f>
        <v>6533</v>
      </c>
      <c r="E10" s="100">
        <f>'1 уровень'!G202</f>
        <v>114.69452247191012</v>
      </c>
      <c r="F10" s="266">
        <f>'1 уровень'!H202</f>
        <v>55032.929279999997</v>
      </c>
      <c r="G10" s="266">
        <f>'1 уровень'!I202</f>
        <v>55032.929279999997</v>
      </c>
      <c r="H10" s="266" t="e">
        <f>'1 уровень'!#REF!</f>
        <v>#REF!</v>
      </c>
      <c r="I10" s="266" t="e">
        <f>'1 уровень'!#REF!</f>
        <v>#REF!</v>
      </c>
      <c r="J10" s="266" t="e">
        <f>'1 уровень'!#REF!</f>
        <v>#REF!</v>
      </c>
      <c r="K10" s="266" t="e">
        <f>'1 уровень'!#REF!</f>
        <v>#REF!</v>
      </c>
      <c r="L10" s="266" t="e">
        <f>'1 уровень'!#REF!</f>
        <v>#REF!</v>
      </c>
      <c r="M10" s="266" t="e">
        <f>'1 уровень'!#REF!</f>
        <v>#REF!</v>
      </c>
      <c r="N10" s="266" t="e">
        <f>'1 уровень'!#REF!</f>
        <v>#REF!</v>
      </c>
      <c r="O10" s="266" t="e">
        <f>'1 уровень'!#REF!</f>
        <v>#REF!</v>
      </c>
      <c r="P10" s="266" t="e">
        <f>'1 уровень'!#REF!</f>
        <v>#REF!</v>
      </c>
      <c r="Q10" s="266">
        <f>'1 уровень'!J202</f>
        <v>9172.15488</v>
      </c>
      <c r="R10" s="266">
        <f>'1 уровень'!K202</f>
        <v>10712.134889999988</v>
      </c>
      <c r="S10" s="266">
        <f>'1 уровень'!L202</f>
        <v>1539.9800099999891</v>
      </c>
      <c r="T10" s="266">
        <f>'1 уровень'!M202</f>
        <v>-4.6439400000000006</v>
      </c>
      <c r="U10" s="266">
        <f>'1 уровень'!N202</f>
        <v>10707.490949999989</v>
      </c>
      <c r="V10" s="266">
        <f>'1 уровень'!O202</f>
        <v>116.7897296780055</v>
      </c>
      <c r="W10" s="68"/>
      <c r="Y10" s="588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</row>
    <row r="11" spans="1:198" ht="30" x14ac:dyDescent="0.25">
      <c r="A11" s="75" t="s">
        <v>64</v>
      </c>
      <c r="B11" s="33">
        <f>'1 уровень'!D203</f>
        <v>727</v>
      </c>
      <c r="C11" s="33">
        <f>'1 уровень'!E203</f>
        <v>122</v>
      </c>
      <c r="D11" s="33">
        <f>'1 уровень'!F203</f>
        <v>199</v>
      </c>
      <c r="E11" s="100">
        <f>'1 уровень'!G203</f>
        <v>163.11475409836063</v>
      </c>
      <c r="F11" s="266">
        <f>'1 уровень'!H203</f>
        <v>4670.7787099999996</v>
      </c>
      <c r="G11" s="266">
        <f>'1 уровень'!I203</f>
        <v>4670.7787099999996</v>
      </c>
      <c r="H11" s="266" t="e">
        <f>'1 уровень'!#REF!</f>
        <v>#REF!</v>
      </c>
      <c r="I11" s="266" t="e">
        <f>'1 уровень'!#REF!</f>
        <v>#REF!</v>
      </c>
      <c r="J11" s="266" t="e">
        <f>'1 уровень'!#REF!</f>
        <v>#REF!</v>
      </c>
      <c r="K11" s="266" t="e">
        <f>'1 уровень'!#REF!</f>
        <v>#REF!</v>
      </c>
      <c r="L11" s="266" t="e">
        <f>'1 уровень'!#REF!</f>
        <v>#REF!</v>
      </c>
      <c r="M11" s="266" t="e">
        <f>'1 уровень'!#REF!</f>
        <v>#REF!</v>
      </c>
      <c r="N11" s="266" t="e">
        <f>'1 уровень'!#REF!</f>
        <v>#REF!</v>
      </c>
      <c r="O11" s="266" t="e">
        <f>'1 уровень'!#REF!</f>
        <v>#REF!</v>
      </c>
      <c r="P11" s="266" t="e">
        <f>'1 уровень'!#REF!</f>
        <v>#REF!</v>
      </c>
      <c r="Q11" s="266">
        <f>'1 уровень'!J203</f>
        <v>778.46311833333334</v>
      </c>
      <c r="R11" s="266">
        <f>'1 уровень'!K203</f>
        <v>1278.52127</v>
      </c>
      <c r="S11" s="266">
        <f>'1 уровень'!L203</f>
        <v>500.05815166666662</v>
      </c>
      <c r="T11" s="266">
        <f>'1 уровень'!M203</f>
        <v>-0.54683999999999999</v>
      </c>
      <c r="U11" s="266">
        <f>'1 уровень'!N203</f>
        <v>1277.97443</v>
      </c>
      <c r="V11" s="266">
        <f>'1 уровень'!O203</f>
        <v>164.23658872077027</v>
      </c>
      <c r="W11" s="68"/>
      <c r="Y11" s="588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</row>
    <row r="12" spans="1:198" ht="30" x14ac:dyDescent="0.25">
      <c r="A12" s="75" t="s">
        <v>65</v>
      </c>
      <c r="B12" s="33">
        <f>'1 уровень'!D204</f>
        <v>1065</v>
      </c>
      <c r="C12" s="33">
        <f>'1 уровень'!E204</f>
        <v>177</v>
      </c>
      <c r="D12" s="33">
        <f>'1 уровень'!F204</f>
        <v>238</v>
      </c>
      <c r="E12" s="100">
        <f>'1 уровень'!G204</f>
        <v>134.4632768361582</v>
      </c>
      <c r="F12" s="266">
        <f>'1 уровень'!H204</f>
        <v>6842.33745</v>
      </c>
      <c r="G12" s="266">
        <f>'1 уровень'!I204</f>
        <v>6842.33745</v>
      </c>
      <c r="H12" s="266" t="e">
        <f>'1 уровень'!#REF!</f>
        <v>#REF!</v>
      </c>
      <c r="I12" s="266" t="e">
        <f>'1 уровень'!#REF!</f>
        <v>#REF!</v>
      </c>
      <c r="J12" s="266" t="e">
        <f>'1 уровень'!#REF!</f>
        <v>#REF!</v>
      </c>
      <c r="K12" s="266" t="e">
        <f>'1 уровень'!#REF!</f>
        <v>#REF!</v>
      </c>
      <c r="L12" s="266" t="e">
        <f>'1 уровень'!#REF!</f>
        <v>#REF!</v>
      </c>
      <c r="M12" s="266" t="e">
        <f>'1 уровень'!#REF!</f>
        <v>#REF!</v>
      </c>
      <c r="N12" s="266" t="e">
        <f>'1 уровень'!#REF!</f>
        <v>#REF!</v>
      </c>
      <c r="O12" s="266" t="e">
        <f>'1 уровень'!#REF!</f>
        <v>#REF!</v>
      </c>
      <c r="P12" s="266" t="e">
        <f>'1 уровень'!#REF!</f>
        <v>#REF!</v>
      </c>
      <c r="Q12" s="266">
        <f>'1 уровень'!J204</f>
        <v>1140.3895749999997</v>
      </c>
      <c r="R12" s="266">
        <f>'1 уровень'!K204</f>
        <v>1527.17308</v>
      </c>
      <c r="S12" s="266">
        <f>'1 уровень'!L204</f>
        <v>386.7835050000001</v>
      </c>
      <c r="T12" s="266">
        <f>'1 уровень'!M204</f>
        <v>-4.3747199999999999</v>
      </c>
      <c r="U12" s="266">
        <f>'1 уровень'!N204</f>
        <v>1522.79836</v>
      </c>
      <c r="V12" s="266">
        <f>'1 уровень'!O204</f>
        <v>133.91678716459683</v>
      </c>
      <c r="W12" s="68"/>
      <c r="Y12" s="588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  <c r="GP12" s="31"/>
    </row>
    <row r="13" spans="1:198" ht="30" x14ac:dyDescent="0.25">
      <c r="A13" s="207" t="s">
        <v>66</v>
      </c>
      <c r="B13" s="205">
        <f>'1 уровень'!D205</f>
        <v>181877</v>
      </c>
      <c r="C13" s="205">
        <f>'1 уровень'!E205</f>
        <v>30315</v>
      </c>
      <c r="D13" s="205">
        <f>'1 уровень'!F205</f>
        <v>32951</v>
      </c>
      <c r="E13" s="206">
        <f>'1 уровень'!G205</f>
        <v>108.69536533069437</v>
      </c>
      <c r="F13" s="265">
        <f>'1 уровень'!H205</f>
        <v>379462.52100000001</v>
      </c>
      <c r="G13" s="265">
        <f>'1 уровень'!I205</f>
        <v>379462.52100000001</v>
      </c>
      <c r="H13" s="265" t="e">
        <f>'1 уровень'!#REF!</f>
        <v>#REF!</v>
      </c>
      <c r="I13" s="265" t="e">
        <f>'1 уровень'!#REF!</f>
        <v>#REF!</v>
      </c>
      <c r="J13" s="265" t="e">
        <f>'1 уровень'!#REF!</f>
        <v>#REF!</v>
      </c>
      <c r="K13" s="265" t="e">
        <f>'1 уровень'!#REF!</f>
        <v>#REF!</v>
      </c>
      <c r="L13" s="265" t="e">
        <f>'1 уровень'!#REF!</f>
        <v>#REF!</v>
      </c>
      <c r="M13" s="265" t="e">
        <f>'1 уровень'!#REF!</f>
        <v>#REF!</v>
      </c>
      <c r="N13" s="265" t="e">
        <f>'1 уровень'!#REF!</f>
        <v>#REF!</v>
      </c>
      <c r="O13" s="265" t="e">
        <f>'1 уровень'!#REF!</f>
        <v>#REF!</v>
      </c>
      <c r="P13" s="265" t="e">
        <f>'1 уровень'!#REF!</f>
        <v>#REF!</v>
      </c>
      <c r="Q13" s="265">
        <f>'1 уровень'!J205</f>
        <v>63243.753499999999</v>
      </c>
      <c r="R13" s="265">
        <f>'1 уровень'!K205</f>
        <v>61605.80160999998</v>
      </c>
      <c r="S13" s="265">
        <f>'1 уровень'!L205</f>
        <v>-1637.9518900000146</v>
      </c>
      <c r="T13" s="265">
        <f>'1 уровень'!M205</f>
        <v>-6.68025</v>
      </c>
      <c r="U13" s="265">
        <f>'1 уровень'!N205</f>
        <v>61599.121359999983</v>
      </c>
      <c r="V13" s="265">
        <f>'1 уровень'!O205</f>
        <v>97.410096967125753</v>
      </c>
      <c r="W13" s="68"/>
      <c r="Y13" s="588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  <c r="GK13" s="31"/>
      <c r="GL13" s="31"/>
      <c r="GM13" s="31"/>
      <c r="GN13" s="31"/>
      <c r="GO13" s="31"/>
      <c r="GP13" s="31"/>
    </row>
    <row r="14" spans="1:198" ht="30" x14ac:dyDescent="0.25">
      <c r="A14" s="75" t="s">
        <v>62</v>
      </c>
      <c r="B14" s="33">
        <f>'1 уровень'!D206</f>
        <v>43893</v>
      </c>
      <c r="C14" s="33">
        <f>'1 уровень'!E206</f>
        <v>7318</v>
      </c>
      <c r="D14" s="33">
        <f>'1 уровень'!F206</f>
        <v>8060</v>
      </c>
      <c r="E14" s="100">
        <f>'1 уровень'!G206</f>
        <v>110.13938234490297</v>
      </c>
      <c r="F14" s="266">
        <f>'1 уровень'!H206</f>
        <v>50301.378000000004</v>
      </c>
      <c r="G14" s="266">
        <f>'1 уровень'!I206</f>
        <v>50301.378000000004</v>
      </c>
      <c r="H14" s="266" t="e">
        <f>'1 уровень'!#REF!</f>
        <v>#REF!</v>
      </c>
      <c r="I14" s="266" t="e">
        <f>'1 уровень'!#REF!</f>
        <v>#REF!</v>
      </c>
      <c r="J14" s="266" t="e">
        <f>'1 уровень'!#REF!</f>
        <v>#REF!</v>
      </c>
      <c r="K14" s="266" t="e">
        <f>'1 уровень'!#REF!</f>
        <v>#REF!</v>
      </c>
      <c r="L14" s="266" t="e">
        <f>'1 уровень'!#REF!</f>
        <v>#REF!</v>
      </c>
      <c r="M14" s="266" t="e">
        <f>'1 уровень'!#REF!</f>
        <v>#REF!</v>
      </c>
      <c r="N14" s="266" t="e">
        <f>'1 уровень'!#REF!</f>
        <v>#REF!</v>
      </c>
      <c r="O14" s="266" t="e">
        <f>'1 уровень'!#REF!</f>
        <v>#REF!</v>
      </c>
      <c r="P14" s="266" t="e">
        <f>'1 уровень'!#REF!</f>
        <v>#REF!</v>
      </c>
      <c r="Q14" s="266">
        <f>'1 уровень'!J206</f>
        <v>8383.5630000000001</v>
      </c>
      <c r="R14" s="266">
        <f>'1 уровень'!K206</f>
        <v>9954.6846200000018</v>
      </c>
      <c r="S14" s="266">
        <f>'1 уровень'!L206</f>
        <v>1571.121620000001</v>
      </c>
      <c r="T14" s="266">
        <f>'1 уровень'!M206</f>
        <v>-2.0373100000000002</v>
      </c>
      <c r="U14" s="266">
        <f>'1 уровень'!N206</f>
        <v>9952.6473100000003</v>
      </c>
      <c r="V14" s="266">
        <f>'1 уровень'!O206</f>
        <v>118.74049995210869</v>
      </c>
      <c r="W14" s="68"/>
      <c r="Y14" s="588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</row>
    <row r="15" spans="1:198" ht="45" x14ac:dyDescent="0.25">
      <c r="A15" s="75" t="s">
        <v>90</v>
      </c>
      <c r="B15" s="33">
        <f>'1 уровень'!D207</f>
        <v>0</v>
      </c>
      <c r="C15" s="33">
        <f>'1 уровень'!E207</f>
        <v>0</v>
      </c>
      <c r="D15" s="33">
        <f>'1 уровень'!F207</f>
        <v>413</v>
      </c>
      <c r="E15" s="100">
        <f>'1 уровень'!G207</f>
        <v>0</v>
      </c>
      <c r="F15" s="266">
        <f>'1 уровень'!H207</f>
        <v>0</v>
      </c>
      <c r="G15" s="266">
        <f>'1 уровень'!I207</f>
        <v>0</v>
      </c>
      <c r="H15" s="266" t="e">
        <f>'1 уровень'!#REF!</f>
        <v>#REF!</v>
      </c>
      <c r="I15" s="266" t="e">
        <f>'1 уровень'!#REF!</f>
        <v>#REF!</v>
      </c>
      <c r="J15" s="266" t="e">
        <f>'1 уровень'!#REF!</f>
        <v>#REF!</v>
      </c>
      <c r="K15" s="266" t="e">
        <f>'1 уровень'!#REF!</f>
        <v>#REF!</v>
      </c>
      <c r="L15" s="266" t="e">
        <f>'1 уровень'!#REF!</f>
        <v>#REF!</v>
      </c>
      <c r="M15" s="266" t="e">
        <f>'1 уровень'!#REF!</f>
        <v>#REF!</v>
      </c>
      <c r="N15" s="266" t="e">
        <f>'1 уровень'!#REF!</f>
        <v>#REF!</v>
      </c>
      <c r="O15" s="266" t="e">
        <f>'1 уровень'!#REF!</f>
        <v>#REF!</v>
      </c>
      <c r="P15" s="266" t="e">
        <f>'1 уровень'!#REF!</f>
        <v>#REF!</v>
      </c>
      <c r="Q15" s="266">
        <f>'1 уровень'!J207</f>
        <v>0</v>
      </c>
      <c r="R15" s="266">
        <f>'1 уровень'!K207</f>
        <v>0</v>
      </c>
      <c r="S15" s="266">
        <f>'1 уровень'!L207</f>
        <v>0</v>
      </c>
      <c r="T15" s="266">
        <f>'1 уровень'!M207</f>
        <v>0</v>
      </c>
      <c r="U15" s="266">
        <f>'1 уровень'!N207</f>
        <v>515.39643000000001</v>
      </c>
      <c r="V15" s="266">
        <f>'1 уровень'!O207</f>
        <v>0</v>
      </c>
      <c r="W15" s="68"/>
      <c r="Y15" s="588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</row>
    <row r="16" spans="1:198" ht="60" x14ac:dyDescent="0.25">
      <c r="A16" s="75" t="s">
        <v>45</v>
      </c>
      <c r="B16" s="33">
        <f>'1 уровень'!D208</f>
        <v>107579</v>
      </c>
      <c r="C16" s="33">
        <f>'1 уровень'!E208</f>
        <v>17930</v>
      </c>
      <c r="D16" s="33">
        <f>'1 уровень'!F208</f>
        <v>19543</v>
      </c>
      <c r="E16" s="100">
        <f>'1 уровень'!G208</f>
        <v>108.99609592861125</v>
      </c>
      <c r="F16" s="266">
        <f>'1 уровень'!H208</f>
        <v>293690.67</v>
      </c>
      <c r="G16" s="266">
        <f>'1 уровень'!I208</f>
        <v>293690.67</v>
      </c>
      <c r="H16" s="266" t="e">
        <f>'1 уровень'!#REF!</f>
        <v>#REF!</v>
      </c>
      <c r="I16" s="266" t="e">
        <f>'1 уровень'!#REF!</f>
        <v>#REF!</v>
      </c>
      <c r="J16" s="266" t="e">
        <f>'1 уровень'!#REF!</f>
        <v>#REF!</v>
      </c>
      <c r="K16" s="266" t="e">
        <f>'1 уровень'!#REF!</f>
        <v>#REF!</v>
      </c>
      <c r="L16" s="266" t="e">
        <f>'1 уровень'!#REF!</f>
        <v>#REF!</v>
      </c>
      <c r="M16" s="266" t="e">
        <f>'1 уровень'!#REF!</f>
        <v>#REF!</v>
      </c>
      <c r="N16" s="266" t="e">
        <f>'1 уровень'!#REF!</f>
        <v>#REF!</v>
      </c>
      <c r="O16" s="266" t="e">
        <f>'1 уровень'!#REF!</f>
        <v>#REF!</v>
      </c>
      <c r="P16" s="266" t="e">
        <f>'1 уровень'!#REF!</f>
        <v>#REF!</v>
      </c>
      <c r="Q16" s="266">
        <f>'1 уровень'!J208</f>
        <v>48948.445</v>
      </c>
      <c r="R16" s="266">
        <f>'1 уровень'!K208</f>
        <v>44436.150399999984</v>
      </c>
      <c r="S16" s="266">
        <f>'1 уровень'!L208</f>
        <v>-4512.2946000000165</v>
      </c>
      <c r="T16" s="266">
        <f>'1 уровень'!M208</f>
        <v>-4.51281</v>
      </c>
      <c r="U16" s="266">
        <f>'1 уровень'!N208</f>
        <v>44431.637589999984</v>
      </c>
      <c r="V16" s="266">
        <f>'1 уровень'!O208</f>
        <v>90.781536369541428</v>
      </c>
      <c r="W16" s="68"/>
      <c r="Y16" s="588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</row>
    <row r="17" spans="1:198" ht="45.75" thickBot="1" x14ac:dyDescent="0.3">
      <c r="A17" s="75" t="s">
        <v>63</v>
      </c>
      <c r="B17" s="33">
        <f>'1 уровень'!D209</f>
        <v>30405</v>
      </c>
      <c r="C17" s="33">
        <f>'1 уровень'!E209</f>
        <v>5067</v>
      </c>
      <c r="D17" s="33">
        <f>'1 уровень'!F209</f>
        <v>5348</v>
      </c>
      <c r="E17" s="100">
        <f>'1 уровень'!G209</f>
        <v>105.54568778369844</v>
      </c>
      <c r="F17" s="266">
        <f>'1 уровень'!H209</f>
        <v>35470.472999999998</v>
      </c>
      <c r="G17" s="266">
        <f>'1 уровень'!I209</f>
        <v>35470.472999999998</v>
      </c>
      <c r="H17" s="266" t="e">
        <f>'1 уровень'!#REF!</f>
        <v>#REF!</v>
      </c>
      <c r="I17" s="266" t="e">
        <f>'1 уровень'!#REF!</f>
        <v>#REF!</v>
      </c>
      <c r="J17" s="266" t="e">
        <f>'1 уровень'!#REF!</f>
        <v>#REF!</v>
      </c>
      <c r="K17" s="266" t="e">
        <f>'1 уровень'!#REF!</f>
        <v>#REF!</v>
      </c>
      <c r="L17" s="266" t="e">
        <f>'1 уровень'!#REF!</f>
        <v>#REF!</v>
      </c>
      <c r="M17" s="266" t="e">
        <f>'1 уровень'!#REF!</f>
        <v>#REF!</v>
      </c>
      <c r="N17" s="266" t="e">
        <f>'1 уровень'!#REF!</f>
        <v>#REF!</v>
      </c>
      <c r="O17" s="266" t="e">
        <f>'1 уровень'!#REF!</f>
        <v>#REF!</v>
      </c>
      <c r="P17" s="266" t="e">
        <f>'1 уровень'!#REF!</f>
        <v>#REF!</v>
      </c>
      <c r="Q17" s="266">
        <f>'1 уровень'!J209</f>
        <v>5911.7455</v>
      </c>
      <c r="R17" s="266">
        <f>'1 уровень'!K209</f>
        <v>7214.9665900000009</v>
      </c>
      <c r="S17" s="266">
        <f>'1 уровень'!L209</f>
        <v>1303.2210900000011</v>
      </c>
      <c r="T17" s="266">
        <f>'1 уровень'!M209</f>
        <v>-0.13013</v>
      </c>
      <c r="U17" s="266">
        <f>'1 уровень'!N209</f>
        <v>7214.8364600000014</v>
      </c>
      <c r="V17" s="266">
        <f>'1 уровень'!O209</f>
        <v>122.04460746830188</v>
      </c>
      <c r="W17" s="68"/>
      <c r="Y17" s="588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</row>
    <row r="18" spans="1:198" ht="15.75" thickBot="1" x14ac:dyDescent="0.3">
      <c r="A18" s="210" t="s">
        <v>60</v>
      </c>
      <c r="B18" s="211">
        <f>'1 уровень'!D210</f>
        <v>0</v>
      </c>
      <c r="C18" s="211">
        <f>'1 уровень'!E210</f>
        <v>0</v>
      </c>
      <c r="D18" s="211">
        <f>'1 уровень'!F210</f>
        <v>0</v>
      </c>
      <c r="E18" s="212">
        <f>'1 уровень'!G210</f>
        <v>0</v>
      </c>
      <c r="F18" s="634">
        <f>'1 уровень'!H210</f>
        <v>769666.37531999999</v>
      </c>
      <c r="G18" s="634">
        <f>'1 уровень'!I210</f>
        <v>769666.37531999999</v>
      </c>
      <c r="H18" s="634" t="e">
        <f>'1 уровень'!#REF!</f>
        <v>#REF!</v>
      </c>
      <c r="I18" s="634" t="e">
        <f>'1 уровень'!#REF!</f>
        <v>#REF!</v>
      </c>
      <c r="J18" s="634" t="e">
        <f>'1 уровень'!#REF!</f>
        <v>#REF!</v>
      </c>
      <c r="K18" s="634" t="e">
        <f>'1 уровень'!#REF!</f>
        <v>#REF!</v>
      </c>
      <c r="L18" s="634" t="e">
        <f>'1 уровень'!#REF!</f>
        <v>#REF!</v>
      </c>
      <c r="M18" s="634" t="e">
        <f>'1 уровень'!#REF!</f>
        <v>#REF!</v>
      </c>
      <c r="N18" s="634" t="e">
        <f>'1 уровень'!#REF!</f>
        <v>#REF!</v>
      </c>
      <c r="O18" s="634" t="e">
        <f>'1 уровень'!#REF!</f>
        <v>#REF!</v>
      </c>
      <c r="P18" s="634" t="e">
        <f>'1 уровень'!#REF!</f>
        <v>#REF!</v>
      </c>
      <c r="Q18" s="634">
        <f>'1 уровень'!J210</f>
        <v>128277.72921999999</v>
      </c>
      <c r="R18" s="634">
        <f>'1 уровень'!K210</f>
        <v>118534.21941999995</v>
      </c>
      <c r="S18" s="634">
        <f>'1 уровень'!L210</f>
        <v>-9743.5098000000471</v>
      </c>
      <c r="T18" s="634">
        <f>'1 уровень'!M210</f>
        <v>-147.62705</v>
      </c>
      <c r="U18" s="634">
        <f>'1 уровень'!N210</f>
        <v>118386.59236999995</v>
      </c>
      <c r="V18" s="634">
        <f>'1 уровень'!O210</f>
        <v>1681.9363313197632</v>
      </c>
      <c r="W18" s="68"/>
      <c r="Y18" s="588"/>
    </row>
    <row r="19" spans="1:198" ht="15.75" customHeight="1" thickBot="1" x14ac:dyDescent="0.3">
      <c r="A19" s="222"/>
      <c r="B19" s="223"/>
      <c r="C19" s="223"/>
      <c r="D19" s="223"/>
      <c r="E19" s="224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68"/>
      <c r="Y19" s="588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</row>
    <row r="20" spans="1:198" s="31" customFormat="1" ht="15" customHeight="1" x14ac:dyDescent="0.25">
      <c r="A20" s="27" t="s">
        <v>17</v>
      </c>
      <c r="B20" s="40"/>
      <c r="C20" s="40"/>
      <c r="D20" s="40"/>
      <c r="E20" s="101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68"/>
      <c r="X20" s="244"/>
      <c r="Y20" s="588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</row>
    <row r="21" spans="1:198" ht="30" x14ac:dyDescent="0.25">
      <c r="A21" s="204" t="s">
        <v>74</v>
      </c>
      <c r="B21" s="205">
        <f>'2 уровень'!C94</f>
        <v>72227</v>
      </c>
      <c r="C21" s="205">
        <f>'2 уровень'!D94</f>
        <v>12038</v>
      </c>
      <c r="D21" s="205">
        <f>'2 уровень'!E94</f>
        <v>11657</v>
      </c>
      <c r="E21" s="206">
        <f>'2 уровень'!F94</f>
        <v>96.835022428974909</v>
      </c>
      <c r="F21" s="261">
        <f>'2 уровень'!G94</f>
        <v>218977.42828999998</v>
      </c>
      <c r="G21" s="261">
        <f>'2 уровень'!H94</f>
        <v>218977.42828999998</v>
      </c>
      <c r="H21" s="261" t="e">
        <f>'2 уровень'!#REF!</f>
        <v>#REF!</v>
      </c>
      <c r="I21" s="261" t="e">
        <f>'2 уровень'!#REF!</f>
        <v>#REF!</v>
      </c>
      <c r="J21" s="261" t="e">
        <f>'2 уровень'!#REF!</f>
        <v>#REF!</v>
      </c>
      <c r="K21" s="261" t="e">
        <f>'2 уровень'!#REF!</f>
        <v>#REF!</v>
      </c>
      <c r="L21" s="261" t="e">
        <f>'2 уровень'!#REF!</f>
        <v>#REF!</v>
      </c>
      <c r="M21" s="261" t="e">
        <f>'2 уровень'!#REF!</f>
        <v>#REF!</v>
      </c>
      <c r="N21" s="261" t="e">
        <f>'2 уровень'!#REF!</f>
        <v>#REF!</v>
      </c>
      <c r="O21" s="261" t="e">
        <f>'2 уровень'!#REF!</f>
        <v>#REF!</v>
      </c>
      <c r="P21" s="261" t="e">
        <f>'2 уровень'!#REF!</f>
        <v>#REF!</v>
      </c>
      <c r="Q21" s="261">
        <f>'2 уровень'!I94</f>
        <v>36496.238048333325</v>
      </c>
      <c r="R21" s="261">
        <f>'2 уровень'!J94</f>
        <v>35560.091429999993</v>
      </c>
      <c r="S21" s="261">
        <f>'2 уровень'!K94</f>
        <v>-936.14661833333707</v>
      </c>
      <c r="T21" s="261">
        <f>'2 уровень'!L94</f>
        <v>-80.267539999999997</v>
      </c>
      <c r="U21" s="261">
        <f>'2 уровень'!M94</f>
        <v>35479.82389</v>
      </c>
      <c r="V21" s="261">
        <f>'2 уровень'!N94</f>
        <v>97.434950371888846</v>
      </c>
      <c r="W21" s="68"/>
      <c r="Y21" s="588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</row>
    <row r="22" spans="1:198" ht="30" x14ac:dyDescent="0.25">
      <c r="A22" s="75" t="s">
        <v>43</v>
      </c>
      <c r="B22" s="33">
        <f>'2 уровень'!C95</f>
        <v>54800</v>
      </c>
      <c r="C22" s="33">
        <f>'2 уровень'!D95</f>
        <v>9134</v>
      </c>
      <c r="D22" s="33">
        <f>'2 уровень'!E95</f>
        <v>8514</v>
      </c>
      <c r="E22" s="100">
        <f>'2 уровень'!F95</f>
        <v>93.212174293847156</v>
      </c>
      <c r="F22" s="262">
        <f>'2 уровень'!G95</f>
        <v>180072.8</v>
      </c>
      <c r="G22" s="262">
        <f>'2 уровень'!H95</f>
        <v>180072.8</v>
      </c>
      <c r="H22" s="262" t="e">
        <f>'2 уровень'!#REF!</f>
        <v>#REF!</v>
      </c>
      <c r="I22" s="262" t="e">
        <f>'2 уровень'!#REF!</f>
        <v>#REF!</v>
      </c>
      <c r="J22" s="262" t="e">
        <f>'2 уровень'!#REF!</f>
        <v>#REF!</v>
      </c>
      <c r="K22" s="262" t="e">
        <f>'2 уровень'!#REF!</f>
        <v>#REF!</v>
      </c>
      <c r="L22" s="262" t="e">
        <f>'2 уровень'!#REF!</f>
        <v>#REF!</v>
      </c>
      <c r="M22" s="262" t="e">
        <f>'2 уровень'!#REF!</f>
        <v>#REF!</v>
      </c>
      <c r="N22" s="262" t="e">
        <f>'2 уровень'!#REF!</f>
        <v>#REF!</v>
      </c>
      <c r="O22" s="262" t="e">
        <f>'2 уровень'!#REF!</f>
        <v>#REF!</v>
      </c>
      <c r="P22" s="262" t="e">
        <f>'2 уровень'!#REF!</f>
        <v>#REF!</v>
      </c>
      <c r="Q22" s="262">
        <f>'2 уровень'!I95</f>
        <v>30012.133333333335</v>
      </c>
      <c r="R22" s="262">
        <f>'2 уровень'!J95</f>
        <v>28741.623800000001</v>
      </c>
      <c r="S22" s="262">
        <f>'2 уровень'!K95</f>
        <v>-1270.5095333333297</v>
      </c>
      <c r="T22" s="262">
        <f>'2 уровень'!L95</f>
        <v>-46.953729999999993</v>
      </c>
      <c r="U22" s="262">
        <f>'2 уровень'!M95</f>
        <v>28694.670070000007</v>
      </c>
      <c r="V22" s="262">
        <f>'2 уровень'!N95</f>
        <v>95.766680364830222</v>
      </c>
      <c r="W22" s="68"/>
      <c r="Y22" s="588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  <c r="GP22" s="31"/>
    </row>
    <row r="23" spans="1:198" ht="30" x14ac:dyDescent="0.25">
      <c r="A23" s="75" t="s">
        <v>44</v>
      </c>
      <c r="B23" s="33">
        <f>'2 уровень'!C96</f>
        <v>16440</v>
      </c>
      <c r="C23" s="33">
        <f>'2 уровень'!D96</f>
        <v>2740</v>
      </c>
      <c r="D23" s="33">
        <f>'2 уровень'!E96</f>
        <v>3028</v>
      </c>
      <c r="E23" s="100">
        <f>'2 уровень'!F96</f>
        <v>110.51094890510949</v>
      </c>
      <c r="F23" s="262">
        <f>'2 уровень'!G96</f>
        <v>31295.184000000001</v>
      </c>
      <c r="G23" s="262">
        <f>'2 уровень'!H96</f>
        <v>31295.184000000001</v>
      </c>
      <c r="H23" s="262" t="e">
        <f>'2 уровень'!#REF!</f>
        <v>#REF!</v>
      </c>
      <c r="I23" s="262" t="e">
        <f>'2 уровень'!#REF!</f>
        <v>#REF!</v>
      </c>
      <c r="J23" s="262" t="e">
        <f>'2 уровень'!#REF!</f>
        <v>#REF!</v>
      </c>
      <c r="K23" s="262" t="e">
        <f>'2 уровень'!#REF!</f>
        <v>#REF!</v>
      </c>
      <c r="L23" s="262" t="e">
        <f>'2 уровень'!#REF!</f>
        <v>#REF!</v>
      </c>
      <c r="M23" s="262" t="e">
        <f>'2 уровень'!#REF!</f>
        <v>#REF!</v>
      </c>
      <c r="N23" s="262" t="e">
        <f>'2 уровень'!#REF!</f>
        <v>#REF!</v>
      </c>
      <c r="O23" s="262" t="e">
        <f>'2 уровень'!#REF!</f>
        <v>#REF!</v>
      </c>
      <c r="P23" s="262" t="e">
        <f>'2 уровень'!#REF!</f>
        <v>#REF!</v>
      </c>
      <c r="Q23" s="262">
        <f>'2 уровень'!I96</f>
        <v>5215.8639999999996</v>
      </c>
      <c r="R23" s="262">
        <f>'2 уровень'!J96</f>
        <v>5931.8555799999922</v>
      </c>
      <c r="S23" s="262">
        <f>'2 уровень'!K96</f>
        <v>715.99157999999238</v>
      </c>
      <c r="T23" s="262">
        <f>'2 уровень'!L96</f>
        <v>-33.313809999999997</v>
      </c>
      <c r="U23" s="262">
        <f>'2 уровень'!M96</f>
        <v>5898.5417699999925</v>
      </c>
      <c r="V23" s="262">
        <f>'2 уровень'!N96</f>
        <v>113.72719035619012</v>
      </c>
      <c r="W23" s="68"/>
      <c r="Y23" s="588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</row>
    <row r="24" spans="1:198" ht="45" x14ac:dyDescent="0.25">
      <c r="A24" s="75" t="s">
        <v>53</v>
      </c>
      <c r="B24" s="33">
        <f>'2 уровень'!C97</f>
        <v>181</v>
      </c>
      <c r="C24" s="33">
        <f>'2 уровень'!D97</f>
        <v>30</v>
      </c>
      <c r="D24" s="33">
        <f>'2 уровень'!E97</f>
        <v>95</v>
      </c>
      <c r="E24" s="100">
        <f>'2 уровень'!F97</f>
        <v>316.66666666666663</v>
      </c>
      <c r="F24" s="262">
        <f>'2 уровень'!G97</f>
        <v>1395.45027</v>
      </c>
      <c r="G24" s="262">
        <f>'2 уровень'!H97</f>
        <v>1395.45027</v>
      </c>
      <c r="H24" s="262" t="e">
        <f>'2 уровень'!#REF!</f>
        <v>#REF!</v>
      </c>
      <c r="I24" s="262" t="e">
        <f>'2 уровень'!#REF!</f>
        <v>#REF!</v>
      </c>
      <c r="J24" s="262" t="e">
        <f>'2 уровень'!#REF!</f>
        <v>#REF!</v>
      </c>
      <c r="K24" s="262" t="e">
        <f>'2 уровень'!#REF!</f>
        <v>#REF!</v>
      </c>
      <c r="L24" s="262" t="e">
        <f>'2 уровень'!#REF!</f>
        <v>#REF!</v>
      </c>
      <c r="M24" s="262" t="e">
        <f>'2 уровень'!#REF!</f>
        <v>#REF!</v>
      </c>
      <c r="N24" s="262" t="e">
        <f>'2 уровень'!#REF!</f>
        <v>#REF!</v>
      </c>
      <c r="O24" s="262" t="e">
        <f>'2 уровень'!#REF!</f>
        <v>#REF!</v>
      </c>
      <c r="P24" s="262" t="e">
        <f>'2 уровень'!#REF!</f>
        <v>#REF!</v>
      </c>
      <c r="Q24" s="262">
        <f>'2 уровень'!I97</f>
        <v>232.57504499999999</v>
      </c>
      <c r="R24" s="262">
        <f>'2 уровень'!J97</f>
        <v>732.41865000000007</v>
      </c>
      <c r="S24" s="262">
        <f>'2 уровень'!K97</f>
        <v>499.84360500000003</v>
      </c>
      <c r="T24" s="262">
        <f>'2 уровень'!L97</f>
        <v>0</v>
      </c>
      <c r="U24" s="262">
        <f>'2 уровень'!M97</f>
        <v>732.41865000000007</v>
      </c>
      <c r="V24" s="262">
        <f>'2 уровень'!N97</f>
        <v>314.91712707182324</v>
      </c>
      <c r="W24" s="68"/>
      <c r="Y24" s="588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</row>
    <row r="25" spans="1:198" ht="30" x14ac:dyDescent="0.25">
      <c r="A25" s="75" t="s">
        <v>54</v>
      </c>
      <c r="B25" s="33">
        <f>'2 уровень'!C98</f>
        <v>806</v>
      </c>
      <c r="C25" s="33">
        <f>'2 уровень'!D98</f>
        <v>134</v>
      </c>
      <c r="D25" s="33">
        <f>'2 уровень'!E98</f>
        <v>20</v>
      </c>
      <c r="E25" s="100">
        <f>'2 уровень'!F98</f>
        <v>14.925373134328357</v>
      </c>
      <c r="F25" s="262">
        <f>'2 уровень'!G98</f>
        <v>6213.9940200000001</v>
      </c>
      <c r="G25" s="262">
        <f>'2 уровень'!H98</f>
        <v>6213.9940200000001</v>
      </c>
      <c r="H25" s="262" t="e">
        <f>'2 уровень'!#REF!</f>
        <v>#REF!</v>
      </c>
      <c r="I25" s="262" t="e">
        <f>'2 уровень'!#REF!</f>
        <v>#REF!</v>
      </c>
      <c r="J25" s="262" t="e">
        <f>'2 уровень'!#REF!</f>
        <v>#REF!</v>
      </c>
      <c r="K25" s="262" t="e">
        <f>'2 уровень'!#REF!</f>
        <v>#REF!</v>
      </c>
      <c r="L25" s="262" t="e">
        <f>'2 уровень'!#REF!</f>
        <v>#REF!</v>
      </c>
      <c r="M25" s="262" t="e">
        <f>'2 уровень'!#REF!</f>
        <v>#REF!</v>
      </c>
      <c r="N25" s="262" t="e">
        <f>'2 уровень'!#REF!</f>
        <v>#REF!</v>
      </c>
      <c r="O25" s="262" t="e">
        <f>'2 уровень'!#REF!</f>
        <v>#REF!</v>
      </c>
      <c r="P25" s="262" t="e">
        <f>'2 уровень'!#REF!</f>
        <v>#REF!</v>
      </c>
      <c r="Q25" s="262">
        <f>'2 уровень'!I98</f>
        <v>1035.6656700000001</v>
      </c>
      <c r="R25" s="262">
        <f>'2 уровень'!J98</f>
        <v>154.1934</v>
      </c>
      <c r="S25" s="262">
        <f>'2 уровень'!K98</f>
        <v>-881.47226999999998</v>
      </c>
      <c r="T25" s="262">
        <f>'2 уровень'!L98</f>
        <v>0</v>
      </c>
      <c r="U25" s="262">
        <f>'2 уровень'!M98</f>
        <v>154.1934</v>
      </c>
      <c r="V25" s="262">
        <f>'2 уровень'!N98</f>
        <v>14.888337468982629</v>
      </c>
      <c r="W25" s="68"/>
      <c r="Y25" s="588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</row>
    <row r="26" spans="1:198" ht="30" x14ac:dyDescent="0.25">
      <c r="A26" s="207" t="s">
        <v>66</v>
      </c>
      <c r="B26" s="205">
        <f>'2 уровень'!C99</f>
        <v>89942</v>
      </c>
      <c r="C26" s="205">
        <f>'2 уровень'!D99</f>
        <v>14992</v>
      </c>
      <c r="D26" s="205">
        <f>'2 уровень'!E99</f>
        <v>11923</v>
      </c>
      <c r="E26" s="206">
        <f>'2 уровень'!F99</f>
        <v>79.529082177161143</v>
      </c>
      <c r="F26" s="261">
        <f>'2 уровень'!G99</f>
        <v>217204.04925000004</v>
      </c>
      <c r="G26" s="261">
        <f>'2 уровень'!H99</f>
        <v>217204.04925000004</v>
      </c>
      <c r="H26" s="261" t="e">
        <f>'2 уровень'!#REF!</f>
        <v>#REF!</v>
      </c>
      <c r="I26" s="261" t="e">
        <f>'2 уровень'!#REF!</f>
        <v>#REF!</v>
      </c>
      <c r="J26" s="261" t="e">
        <f>'2 уровень'!#REF!</f>
        <v>#REF!</v>
      </c>
      <c r="K26" s="261" t="e">
        <f>'2 уровень'!#REF!</f>
        <v>#REF!</v>
      </c>
      <c r="L26" s="261" t="e">
        <f>'2 уровень'!#REF!</f>
        <v>#REF!</v>
      </c>
      <c r="M26" s="261" t="e">
        <f>'2 уровень'!#REF!</f>
        <v>#REF!</v>
      </c>
      <c r="N26" s="261" t="e">
        <f>'2 уровень'!#REF!</f>
        <v>#REF!</v>
      </c>
      <c r="O26" s="261" t="e">
        <f>'2 уровень'!#REF!</f>
        <v>#REF!</v>
      </c>
      <c r="P26" s="261" t="e">
        <f>'2 уровень'!#REF!</f>
        <v>#REF!</v>
      </c>
      <c r="Q26" s="261">
        <f>'2 уровень'!I99</f>
        <v>36200.674874999997</v>
      </c>
      <c r="R26" s="261">
        <f>'2 уровень'!J99</f>
        <v>28244.241190000008</v>
      </c>
      <c r="S26" s="261">
        <f>'2 уровень'!K99</f>
        <v>-7824.25788333333</v>
      </c>
      <c r="T26" s="261">
        <f>'2 уровень'!L99</f>
        <v>-6.9165600000000005</v>
      </c>
      <c r="U26" s="261">
        <f>'2 уровень'!M99</f>
        <v>28248.608480000003</v>
      </c>
      <c r="V26" s="261">
        <f>'2 уровень'!N99</f>
        <v>78.021311170376379</v>
      </c>
      <c r="W26" s="68"/>
      <c r="Y26" s="588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</row>
    <row r="27" spans="1:198" ht="30" x14ac:dyDescent="0.25">
      <c r="A27" s="75" t="s">
        <v>62</v>
      </c>
      <c r="B27" s="33">
        <f>'2 уровень'!C100</f>
        <v>18000</v>
      </c>
      <c r="C27" s="33">
        <f>'2 уровень'!D100</f>
        <v>3000</v>
      </c>
      <c r="D27" s="33">
        <f>'2 уровень'!E100</f>
        <v>3079</v>
      </c>
      <c r="E27" s="100">
        <f>'2 уровень'!F100</f>
        <v>102.63333333333333</v>
      </c>
      <c r="F27" s="262">
        <f>'2 уровень'!G100</f>
        <v>24372</v>
      </c>
      <c r="G27" s="262">
        <f>'2 уровень'!H100</f>
        <v>24372</v>
      </c>
      <c r="H27" s="262" t="e">
        <f>'2 уровень'!#REF!</f>
        <v>#REF!</v>
      </c>
      <c r="I27" s="262" t="e">
        <f>'2 уровень'!#REF!</f>
        <v>#REF!</v>
      </c>
      <c r="J27" s="262" t="e">
        <f>'2 уровень'!#REF!</f>
        <v>#REF!</v>
      </c>
      <c r="K27" s="262" t="e">
        <f>'2 уровень'!#REF!</f>
        <v>#REF!</v>
      </c>
      <c r="L27" s="262" t="e">
        <f>'2 уровень'!#REF!</f>
        <v>#REF!</v>
      </c>
      <c r="M27" s="262" t="e">
        <f>'2 уровень'!#REF!</f>
        <v>#REF!</v>
      </c>
      <c r="N27" s="262" t="e">
        <f>'2 уровень'!#REF!</f>
        <v>#REF!</v>
      </c>
      <c r="O27" s="262" t="e">
        <f>'2 уровень'!#REF!</f>
        <v>#REF!</v>
      </c>
      <c r="P27" s="262" t="e">
        <f>'2 уровень'!#REF!</f>
        <v>#REF!</v>
      </c>
      <c r="Q27" s="262">
        <f>'2 уровень'!I100</f>
        <v>4062</v>
      </c>
      <c r="R27" s="262">
        <f>'2 уровень'!J100</f>
        <v>4412.3608700000004</v>
      </c>
      <c r="S27" s="262">
        <f>'2 уровень'!K100</f>
        <v>350.36087000000026</v>
      </c>
      <c r="T27" s="262">
        <f>'2 уровень'!L100</f>
        <v>0</v>
      </c>
      <c r="U27" s="262">
        <f>'2 уровень'!M100</f>
        <v>4412.3608700000004</v>
      </c>
      <c r="V27" s="262">
        <f>'2 уровень'!N100</f>
        <v>108.62532914820287</v>
      </c>
      <c r="W27" s="68"/>
      <c r="Y27" s="588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</row>
    <row r="28" spans="1:198" ht="45" x14ac:dyDescent="0.25">
      <c r="A28" s="75" t="s">
        <v>90</v>
      </c>
      <c r="B28" s="33">
        <f>'2 уровень'!C101</f>
        <v>0</v>
      </c>
      <c r="C28" s="33">
        <f>'2 уровень'!D101</f>
        <v>0</v>
      </c>
      <c r="D28" s="33">
        <f>'2 уровень'!E101</f>
        <v>320</v>
      </c>
      <c r="E28" s="100">
        <f>'2 уровень'!F101</f>
        <v>0</v>
      </c>
      <c r="F28" s="262">
        <f>'2 уровень'!G101</f>
        <v>0</v>
      </c>
      <c r="G28" s="262">
        <f>'2 уровень'!H101</f>
        <v>0</v>
      </c>
      <c r="H28" s="262" t="e">
        <f>'2 уровень'!#REF!</f>
        <v>#REF!</v>
      </c>
      <c r="I28" s="262" t="e">
        <f>'2 уровень'!#REF!</f>
        <v>#REF!</v>
      </c>
      <c r="J28" s="262" t="e">
        <f>'2 уровень'!#REF!</f>
        <v>#REF!</v>
      </c>
      <c r="K28" s="262" t="e">
        <f>'2 уровень'!#REF!</f>
        <v>#REF!</v>
      </c>
      <c r="L28" s="262" t="e">
        <f>'2 уровень'!#REF!</f>
        <v>#REF!</v>
      </c>
      <c r="M28" s="262" t="e">
        <f>'2 уровень'!#REF!</f>
        <v>#REF!</v>
      </c>
      <c r="N28" s="262" t="e">
        <f>'2 уровень'!#REF!</f>
        <v>#REF!</v>
      </c>
      <c r="O28" s="262" t="e">
        <f>'2 уровень'!#REF!</f>
        <v>#REF!</v>
      </c>
      <c r="P28" s="262" t="e">
        <f>'2 уровень'!#REF!</f>
        <v>#REF!</v>
      </c>
      <c r="Q28" s="262">
        <f>'2 уровень'!I101</f>
        <v>0</v>
      </c>
      <c r="R28" s="262">
        <f>'2 уровень'!J101</f>
        <v>0</v>
      </c>
      <c r="S28" s="262">
        <f>'2 уровень'!K101</f>
        <v>0</v>
      </c>
      <c r="T28" s="262">
        <f>'2 уровень'!L101</f>
        <v>0</v>
      </c>
      <c r="U28" s="262">
        <f>'2 уровень'!M101</f>
        <v>469.17683999999986</v>
      </c>
      <c r="V28" s="262">
        <f>'2 уровень'!N101</f>
        <v>0</v>
      </c>
      <c r="W28" s="68"/>
      <c r="Y28" s="588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</row>
    <row r="29" spans="1:198" ht="60" x14ac:dyDescent="0.25">
      <c r="A29" s="75" t="s">
        <v>45</v>
      </c>
      <c r="B29" s="33">
        <f>'2 уровень'!C102</f>
        <v>47771</v>
      </c>
      <c r="C29" s="33">
        <f>'2 уровень'!D102</f>
        <v>7963</v>
      </c>
      <c r="D29" s="33">
        <f>'2 уровень'!E102</f>
        <v>5095</v>
      </c>
      <c r="E29" s="100">
        <f>'2 уровень'!F102</f>
        <v>63.983423332914732</v>
      </c>
      <c r="F29" s="262">
        <f>'2 уровень'!G102</f>
        <v>155493.17187000002</v>
      </c>
      <c r="G29" s="262">
        <f>'2 уровень'!H102</f>
        <v>155493.17187000002</v>
      </c>
      <c r="H29" s="262" t="e">
        <f>'2 уровень'!#REF!</f>
        <v>#REF!</v>
      </c>
      <c r="I29" s="262" t="e">
        <f>'2 уровень'!#REF!</f>
        <v>#REF!</v>
      </c>
      <c r="J29" s="262" t="e">
        <f>'2 уровень'!#REF!</f>
        <v>#REF!</v>
      </c>
      <c r="K29" s="262" t="e">
        <f>'2 уровень'!#REF!</f>
        <v>#REF!</v>
      </c>
      <c r="L29" s="262" t="e">
        <f>'2 уровень'!#REF!</f>
        <v>#REF!</v>
      </c>
      <c r="M29" s="262" t="e">
        <f>'2 уровень'!#REF!</f>
        <v>#REF!</v>
      </c>
      <c r="N29" s="262" t="e">
        <f>'2 уровень'!#REF!</f>
        <v>#REF!</v>
      </c>
      <c r="O29" s="262" t="e">
        <f>'2 уровень'!#REF!</f>
        <v>#REF!</v>
      </c>
      <c r="P29" s="262" t="e">
        <f>'2 уровень'!#REF!</f>
        <v>#REF!</v>
      </c>
      <c r="Q29" s="262">
        <f>'2 уровень'!I102</f>
        <v>25915.528645000002</v>
      </c>
      <c r="R29" s="262">
        <f>'2 уровень'!J102</f>
        <v>18420.389290000003</v>
      </c>
      <c r="S29" s="262">
        <f>'2 уровень'!K102</f>
        <v>-7366.5680399999983</v>
      </c>
      <c r="T29" s="262">
        <f>'2 уровень'!L102</f>
        <v>-6.9165600000000005</v>
      </c>
      <c r="U29" s="262">
        <f>'2 уровень'!M102</f>
        <v>18415.088070000002</v>
      </c>
      <c r="V29" s="262">
        <f>'2 уровень'!N102</f>
        <v>71.078578185029357</v>
      </c>
      <c r="W29" s="68"/>
      <c r="Y29" s="588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</row>
    <row r="30" spans="1:198" ht="45.75" thickBot="1" x14ac:dyDescent="0.3">
      <c r="A30" s="75" t="s">
        <v>63</v>
      </c>
      <c r="B30" s="33">
        <f>'2 уровень'!C103</f>
        <v>24171</v>
      </c>
      <c r="C30" s="33">
        <f>'2 уровень'!D103</f>
        <v>4029</v>
      </c>
      <c r="D30" s="33">
        <f>'2 уровень'!E103</f>
        <v>3749</v>
      </c>
      <c r="E30" s="100">
        <f>'2 уровень'!F103</f>
        <v>93.050384710846373</v>
      </c>
      <c r="F30" s="262">
        <f>'2 уровень'!G103</f>
        <v>37338.877380000005</v>
      </c>
      <c r="G30" s="262">
        <f>'2 уровень'!H103</f>
        <v>37338.877380000005</v>
      </c>
      <c r="H30" s="262" t="e">
        <f>'2 уровень'!#REF!</f>
        <v>#REF!</v>
      </c>
      <c r="I30" s="262" t="e">
        <f>'2 уровень'!#REF!</f>
        <v>#REF!</v>
      </c>
      <c r="J30" s="262" t="e">
        <f>'2 уровень'!#REF!</f>
        <v>#REF!</v>
      </c>
      <c r="K30" s="262" t="e">
        <f>'2 уровень'!#REF!</f>
        <v>#REF!</v>
      </c>
      <c r="L30" s="262" t="e">
        <f>'2 уровень'!#REF!</f>
        <v>#REF!</v>
      </c>
      <c r="M30" s="262" t="e">
        <f>'2 уровень'!#REF!</f>
        <v>#REF!</v>
      </c>
      <c r="N30" s="262" t="e">
        <f>'2 уровень'!#REF!</f>
        <v>#REF!</v>
      </c>
      <c r="O30" s="262" t="e">
        <f>'2 уровень'!#REF!</f>
        <v>#REF!</v>
      </c>
      <c r="P30" s="262" t="e">
        <f>'2 уровень'!#REF!</f>
        <v>#REF!</v>
      </c>
      <c r="Q30" s="262">
        <f>'2 уровень'!I103</f>
        <v>6223.1462300000003</v>
      </c>
      <c r="R30" s="262">
        <f>'2 уровень'!J103</f>
        <v>5411.491030000001</v>
      </c>
      <c r="S30" s="262">
        <f>'2 уровень'!K103</f>
        <v>-808.05071333333228</v>
      </c>
      <c r="T30" s="262">
        <f>'2 уровень'!L103</f>
        <v>0</v>
      </c>
      <c r="U30" s="262">
        <f>'2 уровень'!M103</f>
        <v>5421.1595400000015</v>
      </c>
      <c r="V30" s="262">
        <f>'2 уровень'!N103</f>
        <v>86.957478259353081</v>
      </c>
      <c r="W30" s="68"/>
      <c r="Y30" s="588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</row>
    <row r="31" spans="1:198" ht="15.75" thickBot="1" x14ac:dyDescent="0.3">
      <c r="A31" s="210" t="s">
        <v>60</v>
      </c>
      <c r="B31" s="211">
        <f>'2 уровень'!C104</f>
        <v>0</v>
      </c>
      <c r="C31" s="211">
        <f>'2 уровень'!D104</f>
        <v>0</v>
      </c>
      <c r="D31" s="211">
        <f>'2 уровень'!E104</f>
        <v>0</v>
      </c>
      <c r="E31" s="212">
        <f>'2 уровень'!F104</f>
        <v>0</v>
      </c>
      <c r="F31" s="259">
        <f>'2 уровень'!G104</f>
        <v>436181.47753999999</v>
      </c>
      <c r="G31" s="259">
        <f>'2 уровень'!H104</f>
        <v>436181.47753999999</v>
      </c>
      <c r="H31" s="259" t="e">
        <f>'2 уровень'!#REF!</f>
        <v>#REF!</v>
      </c>
      <c r="I31" s="259" t="e">
        <f>'2 уровень'!#REF!</f>
        <v>#REF!</v>
      </c>
      <c r="J31" s="259" t="e">
        <f>'2 уровень'!#REF!</f>
        <v>#REF!</v>
      </c>
      <c r="K31" s="259" t="e">
        <f>'2 уровень'!#REF!</f>
        <v>#REF!</v>
      </c>
      <c r="L31" s="259" t="e">
        <f>'2 уровень'!#REF!</f>
        <v>#REF!</v>
      </c>
      <c r="M31" s="259" t="e">
        <f>'2 уровень'!#REF!</f>
        <v>#REF!</v>
      </c>
      <c r="N31" s="259" t="e">
        <f>'2 уровень'!#REF!</f>
        <v>#REF!</v>
      </c>
      <c r="O31" s="259" t="e">
        <f>'2 уровень'!#REF!</f>
        <v>#REF!</v>
      </c>
      <c r="P31" s="259" t="e">
        <f>'2 уровень'!#REF!</f>
        <v>#REF!</v>
      </c>
      <c r="Q31" s="259">
        <f>'2 уровень'!I104</f>
        <v>72696.912923333337</v>
      </c>
      <c r="R31" s="259">
        <f>'2 уровень'!J104</f>
        <v>63804.332620000001</v>
      </c>
      <c r="S31" s="259">
        <f>'2 уровень'!K104</f>
        <v>-8760.4045016666678</v>
      </c>
      <c r="T31" s="259">
        <f>'2 уровень'!L104</f>
        <v>-87.184100000000001</v>
      </c>
      <c r="U31" s="259">
        <f>'2 уровень'!M104</f>
        <v>63728.432369999995</v>
      </c>
      <c r="V31" s="259">
        <f>'2 уровень'!N104</f>
        <v>87.767595698717614</v>
      </c>
      <c r="W31" s="68"/>
      <c r="Y31" s="588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</row>
    <row r="32" spans="1:198" ht="15" customHeight="1" x14ac:dyDescent="0.25">
      <c r="A32" s="27" t="s">
        <v>11</v>
      </c>
      <c r="B32" s="41"/>
      <c r="C32" s="41"/>
      <c r="D32" s="41"/>
      <c r="E32" s="102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270"/>
      <c r="T32" s="270"/>
      <c r="U32" s="270"/>
      <c r="V32" s="270"/>
      <c r="W32" s="68"/>
      <c r="Y32" s="588"/>
    </row>
    <row r="33" spans="1:198" ht="30" x14ac:dyDescent="0.25">
      <c r="A33" s="207" t="s">
        <v>74</v>
      </c>
      <c r="B33" s="205">
        <f>'2 уровень'!C120</f>
        <v>8578</v>
      </c>
      <c r="C33" s="205">
        <f>'2 уровень'!D120</f>
        <v>1429</v>
      </c>
      <c r="D33" s="205">
        <f>'2 уровень'!E120</f>
        <v>800</v>
      </c>
      <c r="E33" s="206">
        <f>'2 уровень'!F120</f>
        <v>55.98320503848845</v>
      </c>
      <c r="F33" s="261">
        <f>'2 уровень'!G120</f>
        <v>28800.305059999999</v>
      </c>
      <c r="G33" s="261">
        <f>'2 уровень'!H120</f>
        <v>28800.305059999999</v>
      </c>
      <c r="H33" s="261" t="e">
        <f>'2 уровень'!#REF!</f>
        <v>#REF!</v>
      </c>
      <c r="I33" s="261" t="e">
        <f>'2 уровень'!#REF!</f>
        <v>#REF!</v>
      </c>
      <c r="J33" s="261" t="e">
        <f>'2 уровень'!#REF!</f>
        <v>#REF!</v>
      </c>
      <c r="K33" s="261" t="e">
        <f>'2 уровень'!#REF!</f>
        <v>#REF!</v>
      </c>
      <c r="L33" s="261" t="e">
        <f>'2 уровень'!#REF!</f>
        <v>#REF!</v>
      </c>
      <c r="M33" s="261" t="e">
        <f>'2 уровень'!#REF!</f>
        <v>#REF!</v>
      </c>
      <c r="N33" s="261" t="e">
        <f>'2 уровень'!#REF!</f>
        <v>#REF!</v>
      </c>
      <c r="O33" s="261" t="e">
        <f>'2 уровень'!#REF!</f>
        <v>#REF!</v>
      </c>
      <c r="P33" s="261" t="e">
        <f>'2 уровень'!#REF!</f>
        <v>#REF!</v>
      </c>
      <c r="Q33" s="261">
        <f>'2 уровень'!I120</f>
        <v>4800.0508433333343</v>
      </c>
      <c r="R33" s="261">
        <f>'2 уровень'!J120</f>
        <v>3029.4475100000004</v>
      </c>
      <c r="S33" s="261">
        <f>'2 уровень'!K120</f>
        <v>-1770.6033333333332</v>
      </c>
      <c r="T33" s="261">
        <f>'2 уровень'!L120</f>
        <v>-2.03186</v>
      </c>
      <c r="U33" s="261">
        <f>'2 уровень'!M120</f>
        <v>3027.4156500000004</v>
      </c>
      <c r="V33" s="261">
        <f>'2 уровень'!N120</f>
        <v>63.112821277872946</v>
      </c>
      <c r="W33" s="68"/>
      <c r="Y33" s="588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</row>
    <row r="34" spans="1:198" ht="30" x14ac:dyDescent="0.25">
      <c r="A34" s="75" t="s">
        <v>43</v>
      </c>
      <c r="B34" s="33">
        <f>'2 уровень'!C121</f>
        <v>6200</v>
      </c>
      <c r="C34" s="33">
        <f>'2 уровень'!D121</f>
        <v>1033</v>
      </c>
      <c r="D34" s="33">
        <f>'2 уровень'!E121</f>
        <v>748</v>
      </c>
      <c r="E34" s="100">
        <f>'2 уровень'!F121</f>
        <v>72.410454985479191</v>
      </c>
      <c r="F34" s="262">
        <f>'2 уровень'!G121</f>
        <v>21266</v>
      </c>
      <c r="G34" s="262">
        <f>'2 уровень'!H121</f>
        <v>21266</v>
      </c>
      <c r="H34" s="262" t="e">
        <f>'2 уровень'!#REF!</f>
        <v>#REF!</v>
      </c>
      <c r="I34" s="262" t="e">
        <f>'2 уровень'!#REF!</f>
        <v>#REF!</v>
      </c>
      <c r="J34" s="262" t="e">
        <f>'2 уровень'!#REF!</f>
        <v>#REF!</v>
      </c>
      <c r="K34" s="262" t="e">
        <f>'2 уровень'!#REF!</f>
        <v>#REF!</v>
      </c>
      <c r="L34" s="262" t="e">
        <f>'2 уровень'!#REF!</f>
        <v>#REF!</v>
      </c>
      <c r="M34" s="262" t="e">
        <f>'2 уровень'!#REF!</f>
        <v>#REF!</v>
      </c>
      <c r="N34" s="262" t="e">
        <f>'2 уровень'!#REF!</f>
        <v>#REF!</v>
      </c>
      <c r="O34" s="262" t="e">
        <f>'2 уровень'!#REF!</f>
        <v>#REF!</v>
      </c>
      <c r="P34" s="262" t="e">
        <f>'2 уровень'!#REF!</f>
        <v>#REF!</v>
      </c>
      <c r="Q34" s="262">
        <f>'2 уровень'!I121</f>
        <v>3544.3333333333335</v>
      </c>
      <c r="R34" s="262">
        <f>'2 уровень'!J121</f>
        <v>2754.7034800000001</v>
      </c>
      <c r="S34" s="262">
        <f>'2 уровень'!K121</f>
        <v>-789.62985333333336</v>
      </c>
      <c r="T34" s="262">
        <f>'2 уровень'!L121</f>
        <v>-2.03186</v>
      </c>
      <c r="U34" s="262">
        <f>'2 уровень'!M121</f>
        <v>2752.6716200000001</v>
      </c>
      <c r="V34" s="262">
        <f>'2 уровень'!N121</f>
        <v>77.721343364995761</v>
      </c>
      <c r="W34" s="68"/>
      <c r="Y34" s="588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</row>
    <row r="35" spans="1:198" ht="30" x14ac:dyDescent="0.25">
      <c r="A35" s="75" t="s">
        <v>44</v>
      </c>
      <c r="B35" s="33">
        <f>'2 уровень'!C122</f>
        <v>1860</v>
      </c>
      <c r="C35" s="33">
        <f>'2 уровень'!D122</f>
        <v>310</v>
      </c>
      <c r="D35" s="33">
        <f>'2 уровень'!E122</f>
        <v>22</v>
      </c>
      <c r="E35" s="100">
        <f>'2 уровень'!F122</f>
        <v>7.096774193548387</v>
      </c>
      <c r="F35" s="262">
        <f>'2 уровень'!G122</f>
        <v>3540.6959999999999</v>
      </c>
      <c r="G35" s="262">
        <f>'2 уровень'!H122</f>
        <v>3540.6959999999999</v>
      </c>
      <c r="H35" s="262" t="e">
        <f>'2 уровень'!#REF!</f>
        <v>#REF!</v>
      </c>
      <c r="I35" s="262" t="e">
        <f>'2 уровень'!#REF!</f>
        <v>#REF!</v>
      </c>
      <c r="J35" s="262" t="e">
        <f>'2 уровень'!#REF!</f>
        <v>#REF!</v>
      </c>
      <c r="K35" s="262" t="e">
        <f>'2 уровень'!#REF!</f>
        <v>#REF!</v>
      </c>
      <c r="L35" s="262" t="e">
        <f>'2 уровень'!#REF!</f>
        <v>#REF!</v>
      </c>
      <c r="M35" s="262" t="e">
        <f>'2 уровень'!#REF!</f>
        <v>#REF!</v>
      </c>
      <c r="N35" s="262" t="e">
        <f>'2 уровень'!#REF!</f>
        <v>#REF!</v>
      </c>
      <c r="O35" s="262" t="e">
        <f>'2 уровень'!#REF!</f>
        <v>#REF!</v>
      </c>
      <c r="P35" s="262" t="e">
        <f>'2 уровень'!#REF!</f>
        <v>#REF!</v>
      </c>
      <c r="Q35" s="262">
        <f>'2 уровень'!I122</f>
        <v>590.11599999999999</v>
      </c>
      <c r="R35" s="262">
        <f>'2 уровень'!J122</f>
        <v>43.45393</v>
      </c>
      <c r="S35" s="262">
        <f>'2 уровень'!K122</f>
        <v>-546.66206999999997</v>
      </c>
      <c r="T35" s="262">
        <f>'2 уровень'!L122</f>
        <v>0</v>
      </c>
      <c r="U35" s="262">
        <f>'2 уровень'!M122</f>
        <v>43.45393</v>
      </c>
      <c r="V35" s="262">
        <f>'2 уровень'!N122</f>
        <v>7.3636251177734549</v>
      </c>
      <c r="W35" s="68"/>
      <c r="Y35" s="588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</row>
    <row r="36" spans="1:198" ht="45" x14ac:dyDescent="0.25">
      <c r="A36" s="75" t="s">
        <v>53</v>
      </c>
      <c r="B36" s="33">
        <f>'2 уровень'!C123</f>
        <v>38</v>
      </c>
      <c r="C36" s="33">
        <f>'2 уровень'!D123</f>
        <v>6</v>
      </c>
      <c r="D36" s="33">
        <f>'2 уровень'!E123</f>
        <v>0</v>
      </c>
      <c r="E36" s="100">
        <f>'2 уровень'!F123</f>
        <v>0</v>
      </c>
      <c r="F36" s="262">
        <f>'2 уровень'!G123</f>
        <v>292.96746000000002</v>
      </c>
      <c r="G36" s="262">
        <f>'2 уровень'!H123</f>
        <v>292.96746000000002</v>
      </c>
      <c r="H36" s="262" t="e">
        <f>'2 уровень'!#REF!</f>
        <v>#REF!</v>
      </c>
      <c r="I36" s="262" t="e">
        <f>'2 уровень'!#REF!</f>
        <v>#REF!</v>
      </c>
      <c r="J36" s="262" t="e">
        <f>'2 уровень'!#REF!</f>
        <v>#REF!</v>
      </c>
      <c r="K36" s="262" t="e">
        <f>'2 уровень'!#REF!</f>
        <v>#REF!</v>
      </c>
      <c r="L36" s="262" t="e">
        <f>'2 уровень'!#REF!</f>
        <v>#REF!</v>
      </c>
      <c r="M36" s="262" t="e">
        <f>'2 уровень'!#REF!</f>
        <v>#REF!</v>
      </c>
      <c r="N36" s="262" t="e">
        <f>'2 уровень'!#REF!</f>
        <v>#REF!</v>
      </c>
      <c r="O36" s="262" t="e">
        <f>'2 уровень'!#REF!</f>
        <v>#REF!</v>
      </c>
      <c r="P36" s="262" t="e">
        <f>'2 уровень'!#REF!</f>
        <v>#REF!</v>
      </c>
      <c r="Q36" s="262">
        <f>'2 уровень'!I123</f>
        <v>48.827910000000003</v>
      </c>
      <c r="R36" s="262">
        <f>'2 уровень'!J123</f>
        <v>0</v>
      </c>
      <c r="S36" s="262">
        <f>'2 уровень'!K123</f>
        <v>-48.827910000000003</v>
      </c>
      <c r="T36" s="262">
        <f>'2 уровень'!L123</f>
        <v>0</v>
      </c>
      <c r="U36" s="262">
        <f>'2 уровень'!M123</f>
        <v>0</v>
      </c>
      <c r="V36" s="262">
        <f>'2 уровень'!N123</f>
        <v>0</v>
      </c>
      <c r="W36" s="68"/>
      <c r="Y36" s="588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</row>
    <row r="37" spans="1:198" ht="30" x14ac:dyDescent="0.25">
      <c r="A37" s="75" t="s">
        <v>54</v>
      </c>
      <c r="B37" s="33">
        <f>'2 уровень'!C124</f>
        <v>480</v>
      </c>
      <c r="C37" s="33">
        <f>'2 уровень'!D124</f>
        <v>80</v>
      </c>
      <c r="D37" s="33">
        <f>'2 уровень'!E124</f>
        <v>30</v>
      </c>
      <c r="E37" s="100">
        <f>'2 уровень'!F124</f>
        <v>0</v>
      </c>
      <c r="F37" s="262">
        <f>'2 уровень'!G124</f>
        <v>3700.6415999999999</v>
      </c>
      <c r="G37" s="262">
        <f>'2 уровень'!H124</f>
        <v>3700.6415999999999</v>
      </c>
      <c r="H37" s="262" t="e">
        <f>'2 уровень'!#REF!</f>
        <v>#REF!</v>
      </c>
      <c r="I37" s="262" t="e">
        <f>'2 уровень'!#REF!</f>
        <v>#REF!</v>
      </c>
      <c r="J37" s="262" t="e">
        <f>'2 уровень'!#REF!</f>
        <v>#REF!</v>
      </c>
      <c r="K37" s="262" t="e">
        <f>'2 уровень'!#REF!</f>
        <v>#REF!</v>
      </c>
      <c r="L37" s="262" t="e">
        <f>'2 уровень'!#REF!</f>
        <v>#REF!</v>
      </c>
      <c r="M37" s="262" t="e">
        <f>'2 уровень'!#REF!</f>
        <v>#REF!</v>
      </c>
      <c r="N37" s="262" t="e">
        <f>'2 уровень'!#REF!</f>
        <v>#REF!</v>
      </c>
      <c r="O37" s="262" t="e">
        <f>'2 уровень'!#REF!</f>
        <v>#REF!</v>
      </c>
      <c r="P37" s="262" t="e">
        <f>'2 уровень'!#REF!</f>
        <v>#REF!</v>
      </c>
      <c r="Q37" s="262">
        <f>'2 уровень'!I124</f>
        <v>616.77359999999999</v>
      </c>
      <c r="R37" s="262">
        <f>'2 уровень'!J124</f>
        <v>231.2901</v>
      </c>
      <c r="S37" s="262">
        <f>'2 уровень'!K124</f>
        <v>-385.48349999999999</v>
      </c>
      <c r="T37" s="262">
        <f>'2 уровень'!L124</f>
        <v>0</v>
      </c>
      <c r="U37" s="262">
        <f>'2 уровень'!M124</f>
        <v>231.2901</v>
      </c>
      <c r="V37" s="262">
        <f>'2 уровень'!N124</f>
        <v>37.5</v>
      </c>
      <c r="W37" s="68"/>
      <c r="Y37" s="588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  <c r="GK37" s="31"/>
      <c r="GL37" s="31"/>
      <c r="GM37" s="31"/>
      <c r="GN37" s="31"/>
      <c r="GO37" s="31"/>
      <c r="GP37" s="31"/>
    </row>
    <row r="38" spans="1:198" ht="30" x14ac:dyDescent="0.25">
      <c r="A38" s="207" t="s">
        <v>66</v>
      </c>
      <c r="B38" s="205">
        <f>'2 уровень'!C125</f>
        <v>17426</v>
      </c>
      <c r="C38" s="205">
        <f>'2 уровень'!D125</f>
        <v>2905</v>
      </c>
      <c r="D38" s="205">
        <f>'2 уровень'!E125</f>
        <v>2846</v>
      </c>
      <c r="E38" s="206">
        <f>'2 уровень'!F125</f>
        <v>97.969018932874349</v>
      </c>
      <c r="F38" s="261">
        <f>'2 уровень'!G125</f>
        <v>44510.147279999997</v>
      </c>
      <c r="G38" s="261">
        <f>'2 уровень'!H125</f>
        <v>44510.147279999997</v>
      </c>
      <c r="H38" s="261" t="e">
        <f>'2 уровень'!#REF!</f>
        <v>#REF!</v>
      </c>
      <c r="I38" s="261" t="e">
        <f>'2 уровень'!#REF!</f>
        <v>#REF!</v>
      </c>
      <c r="J38" s="261" t="e">
        <f>'2 уровень'!#REF!</f>
        <v>#REF!</v>
      </c>
      <c r="K38" s="261" t="e">
        <f>'2 уровень'!#REF!</f>
        <v>#REF!</v>
      </c>
      <c r="L38" s="261" t="e">
        <f>'2 уровень'!#REF!</f>
        <v>#REF!</v>
      </c>
      <c r="M38" s="261" t="e">
        <f>'2 уровень'!#REF!</f>
        <v>#REF!</v>
      </c>
      <c r="N38" s="261" t="e">
        <f>'2 уровень'!#REF!</f>
        <v>#REF!</v>
      </c>
      <c r="O38" s="261" t="e">
        <f>'2 уровень'!#REF!</f>
        <v>#REF!</v>
      </c>
      <c r="P38" s="261" t="e">
        <f>'2 уровень'!#REF!</f>
        <v>#REF!</v>
      </c>
      <c r="Q38" s="261">
        <f>'2 уровень'!I125</f>
        <v>7418.3578799999996</v>
      </c>
      <c r="R38" s="261">
        <f>'2 уровень'!J125</f>
        <v>5037.3039399999961</v>
      </c>
      <c r="S38" s="261">
        <f>'2 уровень'!K125</f>
        <v>-2381.053940000003</v>
      </c>
      <c r="T38" s="261">
        <f>'2 уровень'!L125</f>
        <v>0</v>
      </c>
      <c r="U38" s="261">
        <f>'2 уровень'!M125</f>
        <v>5037.3039399999961</v>
      </c>
      <c r="V38" s="261">
        <f>'2 уровень'!N125</f>
        <v>67.903220921447328</v>
      </c>
      <c r="W38" s="68"/>
      <c r="Y38" s="588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</row>
    <row r="39" spans="1:198" ht="30" x14ac:dyDescent="0.25">
      <c r="A39" s="75" t="s">
        <v>62</v>
      </c>
      <c r="B39" s="33">
        <f>'2 уровень'!C126</f>
        <v>2800</v>
      </c>
      <c r="C39" s="33">
        <f>'2 уровень'!D126</f>
        <v>467</v>
      </c>
      <c r="D39" s="33">
        <f>'2 уровень'!E126</f>
        <v>136</v>
      </c>
      <c r="E39" s="100">
        <f>'2 уровень'!F126</f>
        <v>29.122055674518201</v>
      </c>
      <c r="F39" s="262">
        <f>'2 уровень'!G126</f>
        <v>3959.2</v>
      </c>
      <c r="G39" s="262">
        <f>'2 уровень'!H126</f>
        <v>3959.2</v>
      </c>
      <c r="H39" s="262" t="e">
        <f>'2 уровень'!#REF!</f>
        <v>#REF!</v>
      </c>
      <c r="I39" s="262" t="e">
        <f>'2 уровень'!#REF!</f>
        <v>#REF!</v>
      </c>
      <c r="J39" s="262" t="e">
        <f>'2 уровень'!#REF!</f>
        <v>#REF!</v>
      </c>
      <c r="K39" s="262" t="e">
        <f>'2 уровень'!#REF!</f>
        <v>#REF!</v>
      </c>
      <c r="L39" s="262" t="e">
        <f>'2 уровень'!#REF!</f>
        <v>#REF!</v>
      </c>
      <c r="M39" s="262" t="e">
        <f>'2 уровень'!#REF!</f>
        <v>#REF!</v>
      </c>
      <c r="N39" s="262" t="e">
        <f>'2 уровень'!#REF!</f>
        <v>#REF!</v>
      </c>
      <c r="O39" s="262" t="e">
        <f>'2 уровень'!#REF!</f>
        <v>#REF!</v>
      </c>
      <c r="P39" s="262" t="e">
        <f>'2 уровень'!#REF!</f>
        <v>#REF!</v>
      </c>
      <c r="Q39" s="262">
        <f>'2 уровень'!I126</f>
        <v>659.86666666666667</v>
      </c>
      <c r="R39" s="262">
        <f>'2 уровень'!J126</f>
        <v>198.4461</v>
      </c>
      <c r="S39" s="262">
        <f>'2 уровень'!K126</f>
        <v>-461.42056666666667</v>
      </c>
      <c r="T39" s="262">
        <f>'2 уровень'!L126</f>
        <v>0</v>
      </c>
      <c r="U39" s="262">
        <f>'2 уровень'!M126</f>
        <v>198.4461</v>
      </c>
      <c r="V39" s="262">
        <f>'2 уровень'!N126</f>
        <v>30.073666397251969</v>
      </c>
      <c r="W39" s="68"/>
      <c r="Y39" s="588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  <c r="FG39" s="31"/>
      <c r="FH39" s="31"/>
      <c r="FI39" s="31"/>
      <c r="FJ39" s="31"/>
      <c r="FK39" s="31"/>
      <c r="FL39" s="31"/>
      <c r="FM39" s="31"/>
      <c r="FN39" s="31"/>
      <c r="FO39" s="31"/>
      <c r="FP39" s="31"/>
      <c r="FQ39" s="31"/>
      <c r="FR39" s="31"/>
      <c r="FS39" s="31"/>
      <c r="FT39" s="31"/>
      <c r="FU39" s="31"/>
      <c r="FV39" s="31"/>
      <c r="FW39" s="31"/>
      <c r="FX39" s="31"/>
      <c r="FY39" s="31"/>
      <c r="FZ39" s="31"/>
      <c r="GA39" s="31"/>
      <c r="GB39" s="31"/>
      <c r="GC39" s="31"/>
      <c r="GD39" s="31"/>
      <c r="GE39" s="31"/>
      <c r="GF39" s="31"/>
      <c r="GG39" s="31"/>
      <c r="GH39" s="31"/>
      <c r="GI39" s="31"/>
      <c r="GJ39" s="31"/>
      <c r="GK39" s="31"/>
      <c r="GL39" s="31"/>
      <c r="GM39" s="31"/>
      <c r="GN39" s="31"/>
      <c r="GO39" s="31"/>
      <c r="GP39" s="31"/>
    </row>
    <row r="40" spans="1:198" ht="45" x14ac:dyDescent="0.25">
      <c r="A40" s="75" t="s">
        <v>90</v>
      </c>
      <c r="B40" s="33">
        <f>'2 уровень'!C127</f>
        <v>0</v>
      </c>
      <c r="C40" s="33">
        <f>'2 уровень'!D127</f>
        <v>0</v>
      </c>
      <c r="D40" s="33">
        <f>'2 уровень'!E127</f>
        <v>0</v>
      </c>
      <c r="E40" s="100">
        <f>'2 уровень'!F127</f>
        <v>0</v>
      </c>
      <c r="F40" s="262">
        <f>'2 уровень'!G127</f>
        <v>0</v>
      </c>
      <c r="G40" s="262">
        <f>'2 уровень'!H127</f>
        <v>0</v>
      </c>
      <c r="H40" s="262" t="e">
        <f>'2 уровень'!#REF!</f>
        <v>#REF!</v>
      </c>
      <c r="I40" s="262" t="e">
        <f>'2 уровень'!#REF!</f>
        <v>#REF!</v>
      </c>
      <c r="J40" s="262" t="e">
        <f>'2 уровень'!#REF!</f>
        <v>#REF!</v>
      </c>
      <c r="K40" s="262" t="e">
        <f>'2 уровень'!#REF!</f>
        <v>#REF!</v>
      </c>
      <c r="L40" s="262" t="e">
        <f>'2 уровень'!#REF!</f>
        <v>#REF!</v>
      </c>
      <c r="M40" s="262" t="e">
        <f>'2 уровень'!#REF!</f>
        <v>#REF!</v>
      </c>
      <c r="N40" s="262" t="e">
        <f>'2 уровень'!#REF!</f>
        <v>#REF!</v>
      </c>
      <c r="O40" s="262" t="e">
        <f>'2 уровень'!#REF!</f>
        <v>#REF!</v>
      </c>
      <c r="P40" s="262" t="e">
        <f>'2 уровень'!#REF!</f>
        <v>#REF!</v>
      </c>
      <c r="Q40" s="262">
        <f>'2 уровень'!I127</f>
        <v>0</v>
      </c>
      <c r="R40" s="262">
        <f>'2 уровень'!J127</f>
        <v>0</v>
      </c>
      <c r="S40" s="262">
        <f>'2 уровень'!K127</f>
        <v>0</v>
      </c>
      <c r="T40" s="262">
        <f>'2 уровень'!L127</f>
        <v>0</v>
      </c>
      <c r="U40" s="262">
        <f>'2 уровень'!M127</f>
        <v>0</v>
      </c>
      <c r="V40" s="262">
        <f>'2 уровень'!N127</f>
        <v>0</v>
      </c>
      <c r="W40" s="68"/>
      <c r="Y40" s="588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  <c r="FF40" s="31"/>
      <c r="FG40" s="31"/>
      <c r="FH40" s="31"/>
      <c r="FI40" s="31"/>
      <c r="FJ40" s="31"/>
      <c r="FK40" s="31"/>
      <c r="FL40" s="31"/>
      <c r="FM40" s="31"/>
      <c r="FN40" s="31"/>
      <c r="FO40" s="31"/>
      <c r="FP40" s="31"/>
      <c r="FQ40" s="31"/>
      <c r="FR40" s="31"/>
      <c r="FS40" s="31"/>
      <c r="FT40" s="31"/>
      <c r="FU40" s="31"/>
      <c r="FV40" s="31"/>
      <c r="FW40" s="31"/>
      <c r="FX40" s="31"/>
      <c r="FY40" s="31"/>
      <c r="FZ40" s="31"/>
      <c r="GA40" s="31"/>
      <c r="GB40" s="31"/>
      <c r="GC40" s="31"/>
      <c r="GD40" s="31"/>
      <c r="GE40" s="31"/>
      <c r="GF40" s="31"/>
      <c r="GG40" s="31"/>
      <c r="GH40" s="31"/>
      <c r="GI40" s="31"/>
      <c r="GJ40" s="31"/>
      <c r="GK40" s="31"/>
      <c r="GL40" s="31"/>
      <c r="GM40" s="31"/>
      <c r="GN40" s="31"/>
      <c r="GO40" s="31"/>
      <c r="GP40" s="31"/>
    </row>
    <row r="41" spans="1:198" ht="60" x14ac:dyDescent="0.25">
      <c r="A41" s="75" t="s">
        <v>45</v>
      </c>
      <c r="B41" s="33">
        <f>'2 уровень'!C128</f>
        <v>10500</v>
      </c>
      <c r="C41" s="33">
        <f>'2 уровень'!D128</f>
        <v>1750</v>
      </c>
      <c r="D41" s="33">
        <f>'2 уровень'!E128</f>
        <v>2011</v>
      </c>
      <c r="E41" s="100">
        <f>'2 уровень'!F128</f>
        <v>114.91428571428573</v>
      </c>
      <c r="F41" s="262">
        <f>'2 уровень'!G128</f>
        <v>34177.184999999998</v>
      </c>
      <c r="G41" s="262">
        <f>'2 уровень'!H128</f>
        <v>34177.184999999998</v>
      </c>
      <c r="H41" s="262" t="e">
        <f>'2 уровень'!#REF!</f>
        <v>#REF!</v>
      </c>
      <c r="I41" s="262" t="e">
        <f>'2 уровень'!#REF!</f>
        <v>#REF!</v>
      </c>
      <c r="J41" s="262" t="e">
        <f>'2 уровень'!#REF!</f>
        <v>#REF!</v>
      </c>
      <c r="K41" s="262" t="e">
        <f>'2 уровень'!#REF!</f>
        <v>#REF!</v>
      </c>
      <c r="L41" s="262" t="e">
        <f>'2 уровень'!#REF!</f>
        <v>#REF!</v>
      </c>
      <c r="M41" s="262" t="e">
        <f>'2 уровень'!#REF!</f>
        <v>#REF!</v>
      </c>
      <c r="N41" s="262" t="e">
        <f>'2 уровень'!#REF!</f>
        <v>#REF!</v>
      </c>
      <c r="O41" s="262" t="e">
        <f>'2 уровень'!#REF!</f>
        <v>#REF!</v>
      </c>
      <c r="P41" s="262" t="e">
        <f>'2 уровень'!#REF!</f>
        <v>#REF!</v>
      </c>
      <c r="Q41" s="262">
        <f>'2 уровень'!I128</f>
        <v>5696.1974999999993</v>
      </c>
      <c r="R41" s="262">
        <f>'2 уровень'!J128</f>
        <v>3814.606059999996</v>
      </c>
      <c r="S41" s="262">
        <f>'2 уровень'!K128</f>
        <v>-1881.5914400000033</v>
      </c>
      <c r="T41" s="262">
        <f>'2 уровень'!L128</f>
        <v>0</v>
      </c>
      <c r="U41" s="262">
        <f>'2 уровень'!M128</f>
        <v>3814.606059999996</v>
      </c>
      <c r="V41" s="262">
        <f>'2 уровень'!N128</f>
        <v>66.967587763591354</v>
      </c>
      <c r="W41" s="68"/>
      <c r="Y41" s="588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  <c r="GK41" s="31"/>
      <c r="GL41" s="31"/>
      <c r="GM41" s="31"/>
      <c r="GN41" s="31"/>
      <c r="GO41" s="31"/>
      <c r="GP41" s="31"/>
    </row>
    <row r="42" spans="1:198" ht="45.75" thickBot="1" x14ac:dyDescent="0.3">
      <c r="A42" s="75" t="s">
        <v>63</v>
      </c>
      <c r="B42" s="33">
        <f>'2 уровень'!C129</f>
        <v>4126</v>
      </c>
      <c r="C42" s="33">
        <f>'2 уровень'!D129</f>
        <v>688</v>
      </c>
      <c r="D42" s="33">
        <f>'2 уровень'!E129</f>
        <v>699</v>
      </c>
      <c r="E42" s="100">
        <f>'2 уровень'!F129</f>
        <v>101.59883720930232</v>
      </c>
      <c r="F42" s="262">
        <f>'2 уровень'!G129</f>
        <v>6373.7622799999999</v>
      </c>
      <c r="G42" s="262">
        <f>'2 уровень'!H129</f>
        <v>6373.7622799999999</v>
      </c>
      <c r="H42" s="262" t="e">
        <f>'2 уровень'!#REF!</f>
        <v>#REF!</v>
      </c>
      <c r="I42" s="262" t="e">
        <f>'2 уровень'!#REF!</f>
        <v>#REF!</v>
      </c>
      <c r="J42" s="262" t="e">
        <f>'2 уровень'!#REF!</f>
        <v>#REF!</v>
      </c>
      <c r="K42" s="262" t="e">
        <f>'2 уровень'!#REF!</f>
        <v>#REF!</v>
      </c>
      <c r="L42" s="262" t="e">
        <f>'2 уровень'!#REF!</f>
        <v>#REF!</v>
      </c>
      <c r="M42" s="262" t="e">
        <f>'2 уровень'!#REF!</f>
        <v>#REF!</v>
      </c>
      <c r="N42" s="262" t="e">
        <f>'2 уровень'!#REF!</f>
        <v>#REF!</v>
      </c>
      <c r="O42" s="262" t="e">
        <f>'2 уровень'!#REF!</f>
        <v>#REF!</v>
      </c>
      <c r="P42" s="262" t="e">
        <f>'2 уровень'!#REF!</f>
        <v>#REF!</v>
      </c>
      <c r="Q42" s="262">
        <f>'2 уровень'!I129</f>
        <v>1062.2937133333332</v>
      </c>
      <c r="R42" s="262">
        <f>'2 уровень'!J129</f>
        <v>1024.2517800000003</v>
      </c>
      <c r="S42" s="262">
        <f>'2 уровень'!K129</f>
        <v>-38.041933333332963</v>
      </c>
      <c r="T42" s="262">
        <f>'2 уровень'!L129</f>
        <v>0</v>
      </c>
      <c r="U42" s="262">
        <f>'2 уровень'!M129</f>
        <v>1024.2517800000003</v>
      </c>
      <c r="V42" s="262">
        <f>'2 уровень'!N129</f>
        <v>96.418887464375317</v>
      </c>
      <c r="W42" s="68"/>
      <c r="Y42" s="588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  <c r="FG42" s="31"/>
      <c r="FH42" s="31"/>
      <c r="FI42" s="31"/>
      <c r="FJ42" s="31"/>
      <c r="FK42" s="31"/>
      <c r="FL42" s="31"/>
      <c r="FM42" s="31"/>
      <c r="FN42" s="31"/>
      <c r="FO42" s="31"/>
      <c r="FP42" s="31"/>
      <c r="FQ42" s="31"/>
      <c r="FR42" s="31"/>
      <c r="FS42" s="31"/>
      <c r="FT42" s="31"/>
      <c r="FU42" s="31"/>
      <c r="FV42" s="31"/>
      <c r="FW42" s="31"/>
      <c r="FX42" s="31"/>
      <c r="FY42" s="31"/>
      <c r="FZ42" s="31"/>
      <c r="GA42" s="31"/>
      <c r="GB42" s="31"/>
      <c r="GC42" s="31"/>
      <c r="GD42" s="31"/>
      <c r="GE42" s="31"/>
      <c r="GF42" s="31"/>
      <c r="GG42" s="31"/>
      <c r="GH42" s="31"/>
      <c r="GI42" s="31"/>
      <c r="GJ42" s="31"/>
      <c r="GK42" s="31"/>
      <c r="GL42" s="31"/>
      <c r="GM42" s="31"/>
      <c r="GN42" s="31"/>
      <c r="GO42" s="31"/>
      <c r="GP42" s="31"/>
    </row>
    <row r="43" spans="1:198" ht="15.75" thickBot="1" x14ac:dyDescent="0.3">
      <c r="A43" s="210" t="s">
        <v>60</v>
      </c>
      <c r="B43" s="211">
        <f>'2 уровень'!C130</f>
        <v>0</v>
      </c>
      <c r="C43" s="211">
        <f>'2 уровень'!D130</f>
        <v>0</v>
      </c>
      <c r="D43" s="211">
        <f>'2 уровень'!E130</f>
        <v>0</v>
      </c>
      <c r="E43" s="212">
        <f>'2 уровень'!F130</f>
        <v>0</v>
      </c>
      <c r="F43" s="269">
        <f>'2 уровень'!G130</f>
        <v>73310.452339999989</v>
      </c>
      <c r="G43" s="269">
        <f>'2 уровень'!H130</f>
        <v>73310.452339999989</v>
      </c>
      <c r="H43" s="269" t="e">
        <f>'2 уровень'!#REF!</f>
        <v>#REF!</v>
      </c>
      <c r="I43" s="269" t="e">
        <f>'2 уровень'!#REF!</f>
        <v>#REF!</v>
      </c>
      <c r="J43" s="269" t="e">
        <f>'2 уровень'!#REF!</f>
        <v>#REF!</v>
      </c>
      <c r="K43" s="269" t="e">
        <f>'2 уровень'!#REF!</f>
        <v>#REF!</v>
      </c>
      <c r="L43" s="269" t="e">
        <f>'2 уровень'!#REF!</f>
        <v>#REF!</v>
      </c>
      <c r="M43" s="269" t="e">
        <f>'2 уровень'!#REF!</f>
        <v>#REF!</v>
      </c>
      <c r="N43" s="269" t="e">
        <f>'2 уровень'!#REF!</f>
        <v>#REF!</v>
      </c>
      <c r="O43" s="269" t="e">
        <f>'2 уровень'!#REF!</f>
        <v>#REF!</v>
      </c>
      <c r="P43" s="269" t="e">
        <f>'2 уровень'!#REF!</f>
        <v>#REF!</v>
      </c>
      <c r="Q43" s="269">
        <f>'2 уровень'!I130</f>
        <v>12218.408723333334</v>
      </c>
      <c r="R43" s="269">
        <f>'2 уровень'!J130</f>
        <v>8066.7514499999961</v>
      </c>
      <c r="S43" s="269">
        <f>'2 уровень'!K130</f>
        <v>-4151.657273333336</v>
      </c>
      <c r="T43" s="269">
        <f>'2 уровень'!L130</f>
        <v>-2.03186</v>
      </c>
      <c r="U43" s="269">
        <f>'2 уровень'!M130</f>
        <v>8064.719589999997</v>
      </c>
      <c r="V43" s="269">
        <f>'2 уровень'!N130</f>
        <v>66.021293219591087</v>
      </c>
      <c r="W43" s="68"/>
      <c r="Y43" s="588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  <c r="FG43" s="31"/>
      <c r="FH43" s="31"/>
      <c r="FI43" s="31"/>
      <c r="FJ43" s="31"/>
      <c r="FK43" s="31"/>
      <c r="FL43" s="31"/>
      <c r="FM43" s="31"/>
      <c r="FN43" s="31"/>
      <c r="FO43" s="31"/>
      <c r="FP43" s="31"/>
      <c r="FQ43" s="31"/>
      <c r="FR43" s="31"/>
      <c r="FS43" s="31"/>
      <c r="FT43" s="31"/>
      <c r="FU43" s="31"/>
      <c r="FV43" s="31"/>
      <c r="FW43" s="31"/>
      <c r="FX43" s="31"/>
      <c r="FY43" s="31"/>
      <c r="FZ43" s="31"/>
      <c r="GA43" s="31"/>
      <c r="GB43" s="31"/>
      <c r="GC43" s="31"/>
      <c r="GD43" s="31"/>
      <c r="GE43" s="31"/>
      <c r="GF43" s="31"/>
      <c r="GG43" s="31"/>
      <c r="GH43" s="31"/>
      <c r="GI43" s="31"/>
      <c r="GJ43" s="31"/>
      <c r="GK43" s="31"/>
      <c r="GL43" s="31"/>
      <c r="GM43" s="31"/>
      <c r="GN43" s="31"/>
      <c r="GO43" s="31"/>
      <c r="GP43" s="31"/>
    </row>
    <row r="44" spans="1:198" ht="15" customHeight="1" x14ac:dyDescent="0.25">
      <c r="A44" s="64" t="s">
        <v>18</v>
      </c>
      <c r="B44" s="65"/>
      <c r="C44" s="65"/>
      <c r="D44" s="65"/>
      <c r="E44" s="103"/>
      <c r="F44" s="260"/>
      <c r="G44" s="260"/>
      <c r="H44" s="260"/>
      <c r="I44" s="260"/>
      <c r="J44" s="260"/>
      <c r="K44" s="260"/>
      <c r="L44" s="260"/>
      <c r="M44" s="260"/>
      <c r="N44" s="260"/>
      <c r="O44" s="260"/>
      <c r="P44" s="260"/>
      <c r="Q44" s="260"/>
      <c r="R44" s="260"/>
      <c r="S44" s="260"/>
      <c r="T44" s="260"/>
      <c r="U44" s="260"/>
      <c r="V44" s="260"/>
      <c r="W44" s="68"/>
      <c r="Y44" s="588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  <c r="FF44" s="31"/>
      <c r="FG44" s="31"/>
      <c r="FH44" s="31"/>
      <c r="FI44" s="31"/>
      <c r="FJ44" s="31"/>
      <c r="FK44" s="31"/>
      <c r="FL44" s="31"/>
      <c r="FM44" s="31"/>
      <c r="FN44" s="31"/>
      <c r="FO44" s="31"/>
      <c r="FP44" s="31"/>
      <c r="FQ44" s="31"/>
      <c r="FR44" s="31"/>
      <c r="FS44" s="31"/>
      <c r="FT44" s="31"/>
      <c r="FU44" s="31"/>
      <c r="FV44" s="31"/>
      <c r="FW44" s="31"/>
      <c r="FX44" s="31"/>
      <c r="FY44" s="31"/>
      <c r="FZ44" s="31"/>
      <c r="GA44" s="31"/>
      <c r="GB44" s="31"/>
      <c r="GC44" s="31"/>
      <c r="GD44" s="31"/>
      <c r="GE44" s="31"/>
      <c r="GF44" s="31"/>
      <c r="GG44" s="31"/>
      <c r="GH44" s="31"/>
      <c r="GI44" s="31"/>
      <c r="GJ44" s="31"/>
      <c r="GK44" s="31"/>
      <c r="GL44" s="31"/>
      <c r="GM44" s="31"/>
      <c r="GN44" s="31"/>
      <c r="GO44" s="31"/>
      <c r="GP44" s="31"/>
    </row>
    <row r="45" spans="1:198" ht="30" x14ac:dyDescent="0.25">
      <c r="A45" s="207" t="s">
        <v>74</v>
      </c>
      <c r="B45" s="227">
        <f>'Аян '!B21</f>
        <v>527</v>
      </c>
      <c r="C45" s="227">
        <f>'Аян '!C21</f>
        <v>88</v>
      </c>
      <c r="D45" s="227">
        <f>'Аян '!D21</f>
        <v>78</v>
      </c>
      <c r="E45" s="228">
        <f>'Аян '!E21</f>
        <v>88.63636363636364</v>
      </c>
      <c r="F45" s="261">
        <f>'Аян '!F21</f>
        <v>2244.8972899999999</v>
      </c>
      <c r="G45" s="261">
        <f>'Аян '!G21</f>
        <v>2244.8972899999999</v>
      </c>
      <c r="H45" s="261" t="e">
        <f>'Аян '!#REF!</f>
        <v>#REF!</v>
      </c>
      <c r="I45" s="261" t="e">
        <f>'Аян '!#REF!</f>
        <v>#REF!</v>
      </c>
      <c r="J45" s="261" t="e">
        <f>'Аян '!#REF!</f>
        <v>#REF!</v>
      </c>
      <c r="K45" s="261" t="e">
        <f>'Аян '!#REF!</f>
        <v>#REF!</v>
      </c>
      <c r="L45" s="261" t="e">
        <f>'Аян '!#REF!</f>
        <v>#REF!</v>
      </c>
      <c r="M45" s="261" t="e">
        <f>'Аян '!#REF!</f>
        <v>#REF!</v>
      </c>
      <c r="N45" s="261" t="e">
        <f>'Аян '!#REF!</f>
        <v>#REF!</v>
      </c>
      <c r="O45" s="261" t="e">
        <f>'Аян '!#REF!</f>
        <v>#REF!</v>
      </c>
      <c r="P45" s="261" t="e">
        <f>'Аян '!#REF!</f>
        <v>#REF!</v>
      </c>
      <c r="Q45" s="261">
        <f>'Аян '!H21</f>
        <v>374.14954833333337</v>
      </c>
      <c r="R45" s="261">
        <f>'Аян '!I21</f>
        <v>367.96844000000004</v>
      </c>
      <c r="S45" s="261">
        <f>'Аян '!J21</f>
        <v>-6.1811083333333059</v>
      </c>
      <c r="T45" s="261">
        <f>'Аян '!K21</f>
        <v>0</v>
      </c>
      <c r="U45" s="261">
        <f>'Аян '!L21</f>
        <v>367.96844000000004</v>
      </c>
      <c r="V45" s="261">
        <f>'Аян '!M21</f>
        <v>98.347957825723071</v>
      </c>
      <c r="W45" s="68"/>
      <c r="Y45" s="588"/>
    </row>
    <row r="46" spans="1:198" ht="30" x14ac:dyDescent="0.25">
      <c r="A46" s="75" t="s">
        <v>43</v>
      </c>
      <c r="B46" s="37">
        <f>'Аян '!B22</f>
        <v>380</v>
      </c>
      <c r="C46" s="37">
        <f>'Аян '!C22</f>
        <v>63</v>
      </c>
      <c r="D46" s="37">
        <f>'Аян '!D22</f>
        <v>52</v>
      </c>
      <c r="E46" s="104">
        <f>'Аян '!E22</f>
        <v>82.539682539682531</v>
      </c>
      <c r="F46" s="262">
        <f>'Аян '!F22</f>
        <v>1614.0158000000001</v>
      </c>
      <c r="G46" s="262">
        <f>'Аян '!G22</f>
        <v>1614.0158000000001</v>
      </c>
      <c r="H46" s="262" t="e">
        <f>'Аян '!#REF!</f>
        <v>#REF!</v>
      </c>
      <c r="I46" s="262" t="e">
        <f>'Аян '!#REF!</f>
        <v>#REF!</v>
      </c>
      <c r="J46" s="262" t="e">
        <f>'Аян '!#REF!</f>
        <v>#REF!</v>
      </c>
      <c r="K46" s="262" t="e">
        <f>'Аян '!#REF!</f>
        <v>#REF!</v>
      </c>
      <c r="L46" s="262" t="e">
        <f>'Аян '!#REF!</f>
        <v>#REF!</v>
      </c>
      <c r="M46" s="262" t="e">
        <f>'Аян '!#REF!</f>
        <v>#REF!</v>
      </c>
      <c r="N46" s="262" t="e">
        <f>'Аян '!#REF!</f>
        <v>#REF!</v>
      </c>
      <c r="O46" s="262" t="e">
        <f>'Аян '!#REF!</f>
        <v>#REF!</v>
      </c>
      <c r="P46" s="262" t="e">
        <f>'Аян '!#REF!</f>
        <v>#REF!</v>
      </c>
      <c r="Q46" s="262">
        <f>'Аян '!H22</f>
        <v>269.00263333333334</v>
      </c>
      <c r="R46" s="262">
        <f>'Аян '!I22</f>
        <v>273.26834000000002</v>
      </c>
      <c r="S46" s="262">
        <f>'Аян '!J22</f>
        <v>4.2657066666666879</v>
      </c>
      <c r="T46" s="262">
        <f>'Аян '!K22</f>
        <v>0</v>
      </c>
      <c r="U46" s="262">
        <f>'Аян '!L22</f>
        <v>273.26834000000002</v>
      </c>
      <c r="V46" s="262">
        <f>'Аян '!M22</f>
        <v>101.58574903665752</v>
      </c>
      <c r="W46" s="68"/>
      <c r="Y46" s="588"/>
    </row>
    <row r="47" spans="1:198" ht="30" x14ac:dyDescent="0.25">
      <c r="A47" s="75" t="s">
        <v>44</v>
      </c>
      <c r="B47" s="37">
        <f>'Аян '!B23</f>
        <v>114</v>
      </c>
      <c r="C47" s="37">
        <f>'Аян '!C23</f>
        <v>19</v>
      </c>
      <c r="D47" s="37">
        <f>'Аян '!D23</f>
        <v>22</v>
      </c>
      <c r="E47" s="104">
        <f>'Аян '!E23</f>
        <v>115.78947368421053</v>
      </c>
      <c r="F47" s="262">
        <f>'Аян '!F23</f>
        <v>293.17038000000002</v>
      </c>
      <c r="G47" s="262">
        <f>'Аян '!G23</f>
        <v>293.17038000000002</v>
      </c>
      <c r="H47" s="262" t="e">
        <f>'Аян '!#REF!</f>
        <v>#REF!</v>
      </c>
      <c r="I47" s="262" t="e">
        <f>'Аян '!#REF!</f>
        <v>#REF!</v>
      </c>
      <c r="J47" s="262" t="e">
        <f>'Аян '!#REF!</f>
        <v>#REF!</v>
      </c>
      <c r="K47" s="262" t="e">
        <f>'Аян '!#REF!</f>
        <v>#REF!</v>
      </c>
      <c r="L47" s="262" t="e">
        <f>'Аян '!#REF!</f>
        <v>#REF!</v>
      </c>
      <c r="M47" s="262" t="e">
        <f>'Аян '!#REF!</f>
        <v>#REF!</v>
      </c>
      <c r="N47" s="262" t="e">
        <f>'Аян '!#REF!</f>
        <v>#REF!</v>
      </c>
      <c r="O47" s="262" t="e">
        <f>'Аян '!#REF!</f>
        <v>#REF!</v>
      </c>
      <c r="P47" s="262" t="e">
        <f>'Аян '!#REF!</f>
        <v>#REF!</v>
      </c>
      <c r="Q47" s="262">
        <f>'Аян '!H23</f>
        <v>48.861730000000001</v>
      </c>
      <c r="R47" s="262">
        <f>'Аян '!I23</f>
        <v>53.765419999999999</v>
      </c>
      <c r="S47" s="262">
        <f>'Аян '!J23</f>
        <v>4.9036899999999974</v>
      </c>
      <c r="T47" s="262">
        <f>'Аян '!K23</f>
        <v>0</v>
      </c>
      <c r="U47" s="262">
        <f>'Аян '!L23</f>
        <v>53.765419999999999</v>
      </c>
      <c r="V47" s="262">
        <f>'Аян '!M23</f>
        <v>110.03585014284185</v>
      </c>
      <c r="W47" s="68"/>
      <c r="Y47" s="588"/>
    </row>
    <row r="48" spans="1:198" ht="45" x14ac:dyDescent="0.25">
      <c r="A48" s="75" t="s">
        <v>53</v>
      </c>
      <c r="B48" s="37">
        <f>'Аян '!B24</f>
        <v>0</v>
      </c>
      <c r="C48" s="37">
        <f>'Аян '!C24</f>
        <v>0</v>
      </c>
      <c r="D48" s="37">
        <f>'Аян '!D24</f>
        <v>0</v>
      </c>
      <c r="E48" s="104">
        <f>'Аян '!E24</f>
        <v>0</v>
      </c>
      <c r="F48" s="262">
        <f>'Аян '!F24</f>
        <v>0</v>
      </c>
      <c r="G48" s="262">
        <f>'Аян '!G24</f>
        <v>0</v>
      </c>
      <c r="H48" s="262" t="e">
        <f>'Аян '!#REF!</f>
        <v>#REF!</v>
      </c>
      <c r="I48" s="262" t="e">
        <f>'Аян '!#REF!</f>
        <v>#REF!</v>
      </c>
      <c r="J48" s="262" t="e">
        <f>'Аян '!#REF!</f>
        <v>#REF!</v>
      </c>
      <c r="K48" s="262" t="e">
        <f>'Аян '!#REF!</f>
        <v>#REF!</v>
      </c>
      <c r="L48" s="262" t="e">
        <f>'Аян '!#REF!</f>
        <v>#REF!</v>
      </c>
      <c r="M48" s="262" t="e">
        <f>'Аян '!#REF!</f>
        <v>#REF!</v>
      </c>
      <c r="N48" s="262" t="e">
        <f>'Аян '!#REF!</f>
        <v>#REF!</v>
      </c>
      <c r="O48" s="262" t="e">
        <f>'Аян '!#REF!</f>
        <v>#REF!</v>
      </c>
      <c r="P48" s="262" t="e">
        <f>'Аян '!#REF!</f>
        <v>#REF!</v>
      </c>
      <c r="Q48" s="262">
        <f>'Аян '!H24</f>
        <v>0</v>
      </c>
      <c r="R48" s="262">
        <f>'Аян '!I24</f>
        <v>0</v>
      </c>
      <c r="S48" s="262">
        <f>'Аян '!J24</f>
        <v>0</v>
      </c>
      <c r="T48" s="262">
        <f>'Аян '!K24</f>
        <v>0</v>
      </c>
      <c r="U48" s="262">
        <f>'Аян '!L24</f>
        <v>0</v>
      </c>
      <c r="V48" s="262">
        <f>'Аян '!M24</f>
        <v>0</v>
      </c>
      <c r="W48" s="68"/>
      <c r="Y48" s="588"/>
    </row>
    <row r="49" spans="1:198" ht="30" x14ac:dyDescent="0.25">
      <c r="A49" s="75" t="s">
        <v>54</v>
      </c>
      <c r="B49" s="37">
        <f>'Аян '!B25</f>
        <v>33</v>
      </c>
      <c r="C49" s="37">
        <f>'Аян '!C25</f>
        <v>6</v>
      </c>
      <c r="D49" s="37">
        <f>'Аян '!D25</f>
        <v>4</v>
      </c>
      <c r="E49" s="104">
        <f>'Аян '!E25</f>
        <v>66.666666666666657</v>
      </c>
      <c r="F49" s="262">
        <f>'Аян '!F25</f>
        <v>337.71110999999996</v>
      </c>
      <c r="G49" s="262">
        <f>'Аян '!G25</f>
        <v>337.71110999999996</v>
      </c>
      <c r="H49" s="262" t="e">
        <f>'Аян '!#REF!</f>
        <v>#REF!</v>
      </c>
      <c r="I49" s="262" t="e">
        <f>'Аян '!#REF!</f>
        <v>#REF!</v>
      </c>
      <c r="J49" s="262" t="e">
        <f>'Аян '!#REF!</f>
        <v>#REF!</v>
      </c>
      <c r="K49" s="262" t="e">
        <f>'Аян '!#REF!</f>
        <v>#REF!</v>
      </c>
      <c r="L49" s="262" t="e">
        <f>'Аян '!#REF!</f>
        <v>#REF!</v>
      </c>
      <c r="M49" s="262" t="e">
        <f>'Аян '!#REF!</f>
        <v>#REF!</v>
      </c>
      <c r="N49" s="262" t="e">
        <f>'Аян '!#REF!</f>
        <v>#REF!</v>
      </c>
      <c r="O49" s="262" t="e">
        <f>'Аян '!#REF!</f>
        <v>#REF!</v>
      </c>
      <c r="P49" s="262" t="e">
        <f>'Аян '!#REF!</f>
        <v>#REF!</v>
      </c>
      <c r="Q49" s="262">
        <f>'Аян '!H25</f>
        <v>56.285184999999991</v>
      </c>
      <c r="R49" s="262">
        <f>'Аян '!I25</f>
        <v>40.93468</v>
      </c>
      <c r="S49" s="262">
        <f>'Аян '!J25</f>
        <v>-15.350504999999991</v>
      </c>
      <c r="T49" s="262">
        <f>'Аян '!K25</f>
        <v>0</v>
      </c>
      <c r="U49" s="262">
        <f>'Аян '!L25</f>
        <v>40.93468</v>
      </c>
      <c r="V49" s="262">
        <f>'Аян '!M25</f>
        <v>72.727272727272734</v>
      </c>
      <c r="W49" s="68"/>
      <c r="Y49" s="588"/>
    </row>
    <row r="50" spans="1:198" ht="30" x14ac:dyDescent="0.25">
      <c r="A50" s="207" t="s">
        <v>66</v>
      </c>
      <c r="B50" s="227">
        <f>'Аян '!B26</f>
        <v>730</v>
      </c>
      <c r="C50" s="227">
        <f>'Аян '!C26</f>
        <v>122</v>
      </c>
      <c r="D50" s="227">
        <f>'Аян '!D26</f>
        <v>118</v>
      </c>
      <c r="E50" s="228">
        <f>'Аян '!E26</f>
        <v>96.721311475409834</v>
      </c>
      <c r="F50" s="261">
        <f>'Аян '!F26</f>
        <v>2737.4762000000001</v>
      </c>
      <c r="G50" s="261">
        <f>'Аян '!G26</f>
        <v>2737.4762000000001</v>
      </c>
      <c r="H50" s="261" t="e">
        <f>'Аян '!#REF!</f>
        <v>#REF!</v>
      </c>
      <c r="I50" s="261" t="e">
        <f>'Аян '!#REF!</f>
        <v>#REF!</v>
      </c>
      <c r="J50" s="261" t="e">
        <f>'Аян '!#REF!</f>
        <v>#REF!</v>
      </c>
      <c r="K50" s="261" t="e">
        <f>'Аян '!#REF!</f>
        <v>#REF!</v>
      </c>
      <c r="L50" s="261" t="e">
        <f>'Аян '!#REF!</f>
        <v>#REF!</v>
      </c>
      <c r="M50" s="261" t="e">
        <f>'Аян '!#REF!</f>
        <v>#REF!</v>
      </c>
      <c r="N50" s="261" t="e">
        <f>'Аян '!#REF!</f>
        <v>#REF!</v>
      </c>
      <c r="O50" s="261" t="e">
        <f>'Аян '!#REF!</f>
        <v>#REF!</v>
      </c>
      <c r="P50" s="261" t="e">
        <f>'Аян '!#REF!</f>
        <v>#REF!</v>
      </c>
      <c r="Q50" s="261">
        <f>'Аян '!H26</f>
        <v>456.24603333333334</v>
      </c>
      <c r="R50" s="261">
        <f>'Аян '!I26</f>
        <v>395.80048999999997</v>
      </c>
      <c r="S50" s="261">
        <f>'Аян '!J26</f>
        <v>-60.445543333333333</v>
      </c>
      <c r="T50" s="261">
        <f>'Аян '!K26</f>
        <v>0</v>
      </c>
      <c r="U50" s="261">
        <f>'Аян '!L26</f>
        <v>395.80048999999997</v>
      </c>
      <c r="V50" s="261">
        <f>'Аян '!M26</f>
        <v>86.751546552258603</v>
      </c>
      <c r="W50" s="68"/>
      <c r="Y50" s="588"/>
    </row>
    <row r="51" spans="1:198" ht="30" x14ac:dyDescent="0.25">
      <c r="A51" s="75" t="s">
        <v>62</v>
      </c>
      <c r="B51" s="37">
        <f>'Аян '!B27</f>
        <v>130</v>
      </c>
      <c r="C51" s="37">
        <f>'Аян '!C27</f>
        <v>22</v>
      </c>
      <c r="D51" s="37">
        <f>'Аян '!D27</f>
        <v>43</v>
      </c>
      <c r="E51" s="104">
        <f>'Аян '!E27</f>
        <v>195.45454545454547</v>
      </c>
      <c r="F51" s="262">
        <f>'Аян '!F27</f>
        <v>249.37120000000002</v>
      </c>
      <c r="G51" s="262">
        <f>'Аян '!G27</f>
        <v>249.37120000000002</v>
      </c>
      <c r="H51" s="262" t="e">
        <f>'Аян '!#REF!</f>
        <v>#REF!</v>
      </c>
      <c r="I51" s="262" t="e">
        <f>'Аян '!#REF!</f>
        <v>#REF!</v>
      </c>
      <c r="J51" s="262" t="e">
        <f>'Аян '!#REF!</f>
        <v>#REF!</v>
      </c>
      <c r="K51" s="262" t="e">
        <f>'Аян '!#REF!</f>
        <v>#REF!</v>
      </c>
      <c r="L51" s="262" t="e">
        <f>'Аян '!#REF!</f>
        <v>#REF!</v>
      </c>
      <c r="M51" s="262" t="e">
        <f>'Аян '!#REF!</f>
        <v>#REF!</v>
      </c>
      <c r="N51" s="262" t="e">
        <f>'Аян '!#REF!</f>
        <v>#REF!</v>
      </c>
      <c r="O51" s="262" t="e">
        <f>'Аян '!#REF!</f>
        <v>#REF!</v>
      </c>
      <c r="P51" s="262" t="e">
        <f>'Аян '!#REF!</f>
        <v>#REF!</v>
      </c>
      <c r="Q51" s="262">
        <f>'Аян '!H27</f>
        <v>41.561866666666667</v>
      </c>
      <c r="R51" s="262">
        <f>'Аян '!I27</f>
        <v>80.37433</v>
      </c>
      <c r="S51" s="262">
        <f>'Аян '!J27</f>
        <v>38.812463333333334</v>
      </c>
      <c r="T51" s="262">
        <f>'Аян '!K27</f>
        <v>0</v>
      </c>
      <c r="U51" s="262">
        <f>'Аян '!L27</f>
        <v>80.37433</v>
      </c>
      <c r="V51" s="262">
        <f>'Аян '!M27</f>
        <v>193.38479343244128</v>
      </c>
      <c r="W51" s="68"/>
      <c r="Y51" s="588"/>
    </row>
    <row r="52" spans="1:198" ht="45" x14ac:dyDescent="0.25">
      <c r="A52" s="75" t="s">
        <v>90</v>
      </c>
      <c r="B52" s="37">
        <f>'Аян '!B28</f>
        <v>0</v>
      </c>
      <c r="C52" s="37">
        <f>'Аян '!C28</f>
        <v>0</v>
      </c>
      <c r="D52" s="37">
        <f>'Аян '!D28</f>
        <v>0</v>
      </c>
      <c r="E52" s="104">
        <f>'Аян '!E28</f>
        <v>0</v>
      </c>
      <c r="F52" s="262">
        <f>'Аян '!F28</f>
        <v>0</v>
      </c>
      <c r="G52" s="262">
        <f>'Аян '!G28</f>
        <v>0</v>
      </c>
      <c r="H52" s="262" t="e">
        <f>'Аян '!#REF!</f>
        <v>#REF!</v>
      </c>
      <c r="I52" s="262" t="e">
        <f>'Аян '!#REF!</f>
        <v>#REF!</v>
      </c>
      <c r="J52" s="262" t="e">
        <f>'Аян '!#REF!</f>
        <v>#REF!</v>
      </c>
      <c r="K52" s="262" t="e">
        <f>'Аян '!#REF!</f>
        <v>#REF!</v>
      </c>
      <c r="L52" s="262" t="e">
        <f>'Аян '!#REF!</f>
        <v>#REF!</v>
      </c>
      <c r="M52" s="262" t="e">
        <f>'Аян '!#REF!</f>
        <v>#REF!</v>
      </c>
      <c r="N52" s="262" t="e">
        <f>'Аян '!#REF!</f>
        <v>#REF!</v>
      </c>
      <c r="O52" s="262" t="e">
        <f>'Аян '!#REF!</f>
        <v>#REF!</v>
      </c>
      <c r="P52" s="262" t="e">
        <f>'Аян '!#REF!</f>
        <v>#REF!</v>
      </c>
      <c r="Q52" s="262">
        <f>'Аян '!H28</f>
        <v>0</v>
      </c>
      <c r="R52" s="262">
        <f>'Аян '!I28</f>
        <v>0</v>
      </c>
      <c r="S52" s="262">
        <f>'Аян '!J28</f>
        <v>0</v>
      </c>
      <c r="T52" s="262">
        <f>'Аян '!K28</f>
        <v>0</v>
      </c>
      <c r="U52" s="262">
        <f>'Аян '!L28</f>
        <v>0</v>
      </c>
      <c r="V52" s="262">
        <f>'Аян '!M28</f>
        <v>0</v>
      </c>
      <c r="W52" s="68"/>
      <c r="Y52" s="588"/>
    </row>
    <row r="53" spans="1:198" ht="60" x14ac:dyDescent="0.25">
      <c r="A53" s="75" t="s">
        <v>45</v>
      </c>
      <c r="B53" s="37">
        <f>'Аян '!B29</f>
        <v>500</v>
      </c>
      <c r="C53" s="37">
        <f>'Аян '!C29</f>
        <v>83</v>
      </c>
      <c r="D53" s="37">
        <f>'Аян '!D29</f>
        <v>59</v>
      </c>
      <c r="E53" s="104">
        <f>'Аян '!E29</f>
        <v>71.084337349397586</v>
      </c>
      <c r="F53" s="262">
        <f>'Аян '!F29</f>
        <v>2311.145</v>
      </c>
      <c r="G53" s="262">
        <f>'Аян '!G29</f>
        <v>2311.145</v>
      </c>
      <c r="H53" s="262" t="e">
        <f>'Аян '!#REF!</f>
        <v>#REF!</v>
      </c>
      <c r="I53" s="262" t="e">
        <f>'Аян '!#REF!</f>
        <v>#REF!</v>
      </c>
      <c r="J53" s="262" t="e">
        <f>'Аян '!#REF!</f>
        <v>#REF!</v>
      </c>
      <c r="K53" s="262" t="e">
        <f>'Аян '!#REF!</f>
        <v>#REF!</v>
      </c>
      <c r="L53" s="262" t="e">
        <f>'Аян '!#REF!</f>
        <v>#REF!</v>
      </c>
      <c r="M53" s="262" t="e">
        <f>'Аян '!#REF!</f>
        <v>#REF!</v>
      </c>
      <c r="N53" s="262" t="e">
        <f>'Аян '!#REF!</f>
        <v>#REF!</v>
      </c>
      <c r="O53" s="262" t="e">
        <f>'Аян '!#REF!</f>
        <v>#REF!</v>
      </c>
      <c r="P53" s="262" t="e">
        <f>'Аян '!#REF!</f>
        <v>#REF!</v>
      </c>
      <c r="Q53" s="262">
        <f>'Аян '!H29</f>
        <v>385.19083333333333</v>
      </c>
      <c r="R53" s="262">
        <f>'Аян '!I29</f>
        <v>288.58927</v>
      </c>
      <c r="S53" s="262">
        <f>'Аян '!J29</f>
        <v>-96.601563333333331</v>
      </c>
      <c r="T53" s="262">
        <f>'Аян '!K29</f>
        <v>0</v>
      </c>
      <c r="U53" s="262">
        <f>'Аян '!L29</f>
        <v>288.58927</v>
      </c>
      <c r="V53" s="262">
        <f>'Аян '!M29</f>
        <v>74.921115724024233</v>
      </c>
      <c r="W53" s="68"/>
      <c r="Y53" s="588"/>
    </row>
    <row r="54" spans="1:198" ht="45.75" thickBot="1" x14ac:dyDescent="0.3">
      <c r="A54" s="75" t="s">
        <v>63</v>
      </c>
      <c r="B54" s="37">
        <f>'Аян '!B30</f>
        <v>100</v>
      </c>
      <c r="C54" s="37">
        <f>'Аян '!C30</f>
        <v>17</v>
      </c>
      <c r="D54" s="37">
        <f>'Аян '!D30</f>
        <v>16</v>
      </c>
      <c r="E54" s="104">
        <f>'Аян '!E30</f>
        <v>94.117647058823522</v>
      </c>
      <c r="F54" s="262">
        <f>'Аян '!F30</f>
        <v>176.96</v>
      </c>
      <c r="G54" s="262">
        <f>'Аян '!G30</f>
        <v>176.96</v>
      </c>
      <c r="H54" s="262" t="e">
        <f>'Аян '!#REF!</f>
        <v>#REF!</v>
      </c>
      <c r="I54" s="262" t="e">
        <f>'Аян '!#REF!</f>
        <v>#REF!</v>
      </c>
      <c r="J54" s="262" t="e">
        <f>'Аян '!#REF!</f>
        <v>#REF!</v>
      </c>
      <c r="K54" s="262" t="e">
        <f>'Аян '!#REF!</f>
        <v>#REF!</v>
      </c>
      <c r="L54" s="262" t="e">
        <f>'Аян '!#REF!</f>
        <v>#REF!</v>
      </c>
      <c r="M54" s="262" t="e">
        <f>'Аян '!#REF!</f>
        <v>#REF!</v>
      </c>
      <c r="N54" s="262" t="e">
        <f>'Аян '!#REF!</f>
        <v>#REF!</v>
      </c>
      <c r="O54" s="262" t="e">
        <f>'Аян '!#REF!</f>
        <v>#REF!</v>
      </c>
      <c r="P54" s="262" t="e">
        <f>'Аян '!#REF!</f>
        <v>#REF!</v>
      </c>
      <c r="Q54" s="262">
        <f>'Аян '!H30</f>
        <v>29.493333333333336</v>
      </c>
      <c r="R54" s="262">
        <f>'Аян '!I30</f>
        <v>26.83689</v>
      </c>
      <c r="S54" s="262">
        <f>'Аян '!J30</f>
        <v>-2.6564433333333355</v>
      </c>
      <c r="T54" s="262">
        <f>'Аян '!K30</f>
        <v>0</v>
      </c>
      <c r="U54" s="262">
        <f>'Аян '!L30</f>
        <v>26.83689</v>
      </c>
      <c r="V54" s="262">
        <f>'Аян '!M30</f>
        <v>90.993071880650987</v>
      </c>
      <c r="W54" s="68"/>
      <c r="Y54" s="588"/>
    </row>
    <row r="55" spans="1:198" ht="15.75" thickBot="1" x14ac:dyDescent="0.3">
      <c r="A55" s="210" t="s">
        <v>4</v>
      </c>
      <c r="B55" s="213">
        <f>'Аян '!B31</f>
        <v>0</v>
      </c>
      <c r="C55" s="213">
        <f>'Аян '!C31</f>
        <v>0</v>
      </c>
      <c r="D55" s="213">
        <f>'Аян '!D31</f>
        <v>0</v>
      </c>
      <c r="E55" s="214">
        <f>'Аян '!E31</f>
        <v>0</v>
      </c>
      <c r="F55" s="269">
        <f>'Аян '!F31</f>
        <v>4982.3734899999999</v>
      </c>
      <c r="G55" s="269">
        <f>'Аян '!G31</f>
        <v>4982.3734899999999</v>
      </c>
      <c r="H55" s="269" t="e">
        <f>'Аян '!#REF!</f>
        <v>#REF!</v>
      </c>
      <c r="I55" s="269" t="e">
        <f>'Аян '!#REF!</f>
        <v>#REF!</v>
      </c>
      <c r="J55" s="269" t="e">
        <f>'Аян '!#REF!</f>
        <v>#REF!</v>
      </c>
      <c r="K55" s="269" t="e">
        <f>'Аян '!#REF!</f>
        <v>#REF!</v>
      </c>
      <c r="L55" s="269" t="e">
        <f>'Аян '!#REF!</f>
        <v>#REF!</v>
      </c>
      <c r="M55" s="269" t="e">
        <f>'Аян '!#REF!</f>
        <v>#REF!</v>
      </c>
      <c r="N55" s="269" t="e">
        <f>'Аян '!#REF!</f>
        <v>#REF!</v>
      </c>
      <c r="O55" s="269" t="e">
        <f>'Аян '!#REF!</f>
        <v>#REF!</v>
      </c>
      <c r="P55" s="269" t="e">
        <f>'Аян '!#REF!</f>
        <v>#REF!</v>
      </c>
      <c r="Q55" s="269">
        <f>'Аян '!H31</f>
        <v>830.39558166666666</v>
      </c>
      <c r="R55" s="269">
        <f>'Аян '!I31</f>
        <v>763.76892999999995</v>
      </c>
      <c r="S55" s="269">
        <f>'Аян '!J31</f>
        <v>-66.626651666666646</v>
      </c>
      <c r="T55" s="269">
        <f>'Аян '!K31</f>
        <v>0</v>
      </c>
      <c r="U55" s="269">
        <f>'Аян '!L31</f>
        <v>763.76892999999995</v>
      </c>
      <c r="V55" s="269">
        <f>'Аян '!M31</f>
        <v>91.976516597915662</v>
      </c>
      <c r="W55" s="68"/>
      <c r="Y55" s="588"/>
    </row>
    <row r="56" spans="1:198" ht="15" customHeight="1" x14ac:dyDescent="0.25">
      <c r="A56" s="64" t="s">
        <v>19</v>
      </c>
      <c r="B56" s="65"/>
      <c r="C56" s="65"/>
      <c r="D56" s="65"/>
      <c r="E56" s="103"/>
      <c r="F56" s="260"/>
      <c r="G56" s="260"/>
      <c r="H56" s="260"/>
      <c r="I56" s="260"/>
      <c r="J56" s="260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68"/>
      <c r="Y56" s="588"/>
    </row>
    <row r="57" spans="1:198" ht="30" x14ac:dyDescent="0.25">
      <c r="A57" s="207" t="s">
        <v>74</v>
      </c>
      <c r="B57" s="205">
        <f>'1 уровень'!D227</f>
        <v>3174</v>
      </c>
      <c r="C57" s="205">
        <f>'1 уровень'!E227</f>
        <v>529</v>
      </c>
      <c r="D57" s="205">
        <f>'1 уровень'!F227</f>
        <v>430</v>
      </c>
      <c r="E57" s="206">
        <f>'1 уровень'!G227</f>
        <v>81.285444234404537</v>
      </c>
      <c r="F57" s="261">
        <f>'1 уровень'!H227</f>
        <v>8708.7715200000002</v>
      </c>
      <c r="G57" s="261">
        <f>'1 уровень'!I227</f>
        <v>8708.7715200000002</v>
      </c>
      <c r="H57" s="261" t="e">
        <f>'1 уровень'!#REF!</f>
        <v>#REF!</v>
      </c>
      <c r="I57" s="261" t="e">
        <f>'1 уровень'!#REF!</f>
        <v>#REF!</v>
      </c>
      <c r="J57" s="261" t="e">
        <f>'1 уровень'!#REF!</f>
        <v>#REF!</v>
      </c>
      <c r="K57" s="261" t="e">
        <f>'1 уровень'!#REF!</f>
        <v>#REF!</v>
      </c>
      <c r="L57" s="261" t="e">
        <f>'1 уровень'!#REF!</f>
        <v>#REF!</v>
      </c>
      <c r="M57" s="261" t="e">
        <f>'1 уровень'!#REF!</f>
        <v>#REF!</v>
      </c>
      <c r="N57" s="261" t="e">
        <f>'1 уровень'!#REF!</f>
        <v>#REF!</v>
      </c>
      <c r="O57" s="261" t="e">
        <f>'1 уровень'!#REF!</f>
        <v>#REF!</v>
      </c>
      <c r="P57" s="261" t="e">
        <f>'1 уровень'!#REF!</f>
        <v>#REF!</v>
      </c>
      <c r="Q57" s="261">
        <f>'1 уровень'!J227</f>
        <v>1451.46192</v>
      </c>
      <c r="R57" s="261">
        <f>'1 уровень'!K227</f>
        <v>1149.1263900000001</v>
      </c>
      <c r="S57" s="261">
        <f>'1 уровень'!L227</f>
        <v>-302.33552999999995</v>
      </c>
      <c r="T57" s="261">
        <f>'1 уровень'!M227</f>
        <v>0</v>
      </c>
      <c r="U57" s="261">
        <f>'1 уровень'!N227</f>
        <v>1149.1263900000001</v>
      </c>
      <c r="V57" s="261">
        <f>'1 уровень'!O227</f>
        <v>79.170274753057257</v>
      </c>
      <c r="W57" s="68"/>
      <c r="Y57" s="588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  <c r="FG57" s="31"/>
      <c r="FH57" s="31"/>
      <c r="FI57" s="31"/>
      <c r="FJ57" s="31"/>
      <c r="FK57" s="31"/>
      <c r="FL57" s="31"/>
      <c r="FM57" s="31"/>
      <c r="FN57" s="31"/>
      <c r="FO57" s="31"/>
      <c r="FP57" s="31"/>
      <c r="FQ57" s="31"/>
      <c r="FR57" s="31"/>
      <c r="FS57" s="31"/>
      <c r="FT57" s="31"/>
      <c r="FU57" s="31"/>
      <c r="FV57" s="31"/>
      <c r="FW57" s="31"/>
      <c r="FX57" s="31"/>
      <c r="FY57" s="31"/>
      <c r="FZ57" s="31"/>
      <c r="GA57" s="31"/>
      <c r="GB57" s="31"/>
      <c r="GC57" s="31"/>
      <c r="GD57" s="31"/>
      <c r="GE57" s="31"/>
      <c r="GF57" s="31"/>
      <c r="GG57" s="31"/>
      <c r="GH57" s="31"/>
      <c r="GI57" s="31"/>
      <c r="GJ57" s="31"/>
      <c r="GK57" s="31"/>
      <c r="GL57" s="31"/>
      <c r="GM57" s="31"/>
      <c r="GN57" s="31"/>
      <c r="GO57" s="31"/>
      <c r="GP57" s="31"/>
    </row>
    <row r="58" spans="1:198" ht="30" x14ac:dyDescent="0.25">
      <c r="A58" s="75" t="s">
        <v>43</v>
      </c>
      <c r="B58" s="33">
        <f>'1 уровень'!D228</f>
        <v>2300</v>
      </c>
      <c r="C58" s="33">
        <f>'1 уровень'!E228</f>
        <v>383</v>
      </c>
      <c r="D58" s="33">
        <f>'1 уровень'!F228</f>
        <v>338</v>
      </c>
      <c r="E58" s="100">
        <f>'1 уровень'!G228</f>
        <v>88.250652741514358</v>
      </c>
      <c r="F58" s="262">
        <f>'1 уровень'!H228</f>
        <v>6415.5280000000002</v>
      </c>
      <c r="G58" s="262">
        <f>'1 уровень'!I228</f>
        <v>6415.5280000000002</v>
      </c>
      <c r="H58" s="262" t="e">
        <f>'1 уровень'!#REF!</f>
        <v>#REF!</v>
      </c>
      <c r="I58" s="262" t="e">
        <f>'1 уровень'!#REF!</f>
        <v>#REF!</v>
      </c>
      <c r="J58" s="262" t="e">
        <f>'1 уровень'!#REF!</f>
        <v>#REF!</v>
      </c>
      <c r="K58" s="262" t="e">
        <f>'1 уровень'!#REF!</f>
        <v>#REF!</v>
      </c>
      <c r="L58" s="262" t="e">
        <f>'1 уровень'!#REF!</f>
        <v>#REF!</v>
      </c>
      <c r="M58" s="262" t="e">
        <f>'1 уровень'!#REF!</f>
        <v>#REF!</v>
      </c>
      <c r="N58" s="262" t="e">
        <f>'1 уровень'!#REF!</f>
        <v>#REF!</v>
      </c>
      <c r="O58" s="262" t="e">
        <f>'1 уровень'!#REF!</f>
        <v>#REF!</v>
      </c>
      <c r="P58" s="262" t="e">
        <f>'1 уровень'!#REF!</f>
        <v>#REF!</v>
      </c>
      <c r="Q58" s="262">
        <f>'1 уровень'!J228</f>
        <v>1069.2546666666667</v>
      </c>
      <c r="R58" s="262">
        <f>'1 уровень'!K228</f>
        <v>1002.1427500000001</v>
      </c>
      <c r="S58" s="262">
        <f>'1 уровень'!L228</f>
        <v>-67.111916666666616</v>
      </c>
      <c r="T58" s="262">
        <f>'1 уровень'!M228</f>
        <v>0</v>
      </c>
      <c r="U58" s="262">
        <f>'1 уровень'!N228</f>
        <v>1002.1427500000001</v>
      </c>
      <c r="V58" s="262">
        <f>'1 уровень'!O228</f>
        <v>93.723486204097313</v>
      </c>
      <c r="W58" s="68"/>
      <c r="Y58" s="588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1"/>
      <c r="GF58" s="31"/>
      <c r="GG58" s="31"/>
      <c r="GH58" s="31"/>
      <c r="GI58" s="31"/>
      <c r="GJ58" s="31"/>
      <c r="GK58" s="31"/>
      <c r="GL58" s="31"/>
      <c r="GM58" s="31"/>
      <c r="GN58" s="31"/>
      <c r="GO58" s="31"/>
      <c r="GP58" s="31"/>
    </row>
    <row r="59" spans="1:198" ht="30" x14ac:dyDescent="0.25">
      <c r="A59" s="75" t="s">
        <v>44</v>
      </c>
      <c r="B59" s="33">
        <f>'1 уровень'!D229</f>
        <v>690</v>
      </c>
      <c r="C59" s="33">
        <f>'1 уровень'!E229</f>
        <v>115</v>
      </c>
      <c r="D59" s="33">
        <f>'1 уровень'!F229</f>
        <v>92</v>
      </c>
      <c r="E59" s="100">
        <f>'1 уровень'!G229</f>
        <v>80</v>
      </c>
      <c r="F59" s="262">
        <f>'1 уровень'!H229</f>
        <v>1111.0932</v>
      </c>
      <c r="G59" s="262">
        <f>'1 уровень'!I229</f>
        <v>1111.0932</v>
      </c>
      <c r="H59" s="262" t="e">
        <f>'1 уровень'!#REF!</f>
        <v>#REF!</v>
      </c>
      <c r="I59" s="262" t="e">
        <f>'1 уровень'!#REF!</f>
        <v>#REF!</v>
      </c>
      <c r="J59" s="262" t="e">
        <f>'1 уровень'!#REF!</f>
        <v>#REF!</v>
      </c>
      <c r="K59" s="262" t="e">
        <f>'1 уровень'!#REF!</f>
        <v>#REF!</v>
      </c>
      <c r="L59" s="262" t="e">
        <f>'1 уровень'!#REF!</f>
        <v>#REF!</v>
      </c>
      <c r="M59" s="262" t="e">
        <f>'1 уровень'!#REF!</f>
        <v>#REF!</v>
      </c>
      <c r="N59" s="262" t="e">
        <f>'1 уровень'!#REF!</f>
        <v>#REF!</v>
      </c>
      <c r="O59" s="262" t="e">
        <f>'1 уровень'!#REF!</f>
        <v>#REF!</v>
      </c>
      <c r="P59" s="262" t="e">
        <f>'1 уровень'!#REF!</f>
        <v>#REF!</v>
      </c>
      <c r="Q59" s="262">
        <f>'1 уровень'!J229</f>
        <v>185.18219999999999</v>
      </c>
      <c r="R59" s="262">
        <f>'1 уровень'!K229</f>
        <v>146.98364000000001</v>
      </c>
      <c r="S59" s="262">
        <f>'1 уровень'!L229</f>
        <v>-38.198559999999986</v>
      </c>
      <c r="T59" s="262">
        <f>'1 уровень'!M229</f>
        <v>0</v>
      </c>
      <c r="U59" s="262">
        <f>'1 уровень'!N229</f>
        <v>146.98364000000001</v>
      </c>
      <c r="V59" s="262">
        <f>'1 уровень'!O229</f>
        <v>79.372445083814753</v>
      </c>
      <c r="W59" s="68"/>
      <c r="Y59" s="588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/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  <c r="EP59" s="31"/>
      <c r="EQ59" s="31"/>
      <c r="ER59" s="31"/>
      <c r="ES59" s="31"/>
      <c r="ET59" s="31"/>
      <c r="EU59" s="31"/>
      <c r="EV59" s="31"/>
      <c r="EW59" s="31"/>
      <c r="EX59" s="31"/>
      <c r="EY59" s="31"/>
      <c r="EZ59" s="31"/>
      <c r="FA59" s="31"/>
      <c r="FB59" s="31"/>
      <c r="FC59" s="31"/>
      <c r="FD59" s="31"/>
      <c r="FE59" s="31"/>
      <c r="FF59" s="31"/>
      <c r="FG59" s="31"/>
      <c r="FH59" s="31"/>
      <c r="FI59" s="31"/>
      <c r="FJ59" s="31"/>
      <c r="FK59" s="31"/>
      <c r="FL59" s="31"/>
      <c r="FM59" s="31"/>
      <c r="FN59" s="31"/>
      <c r="FO59" s="31"/>
      <c r="FP59" s="31"/>
      <c r="FQ59" s="31"/>
      <c r="FR59" s="31"/>
      <c r="FS59" s="31"/>
      <c r="FT59" s="31"/>
      <c r="FU59" s="31"/>
      <c r="FV59" s="31"/>
      <c r="FW59" s="31"/>
      <c r="FX59" s="31"/>
      <c r="FY59" s="31"/>
      <c r="FZ59" s="31"/>
      <c r="GA59" s="31"/>
      <c r="GB59" s="31"/>
      <c r="GC59" s="31"/>
      <c r="GD59" s="31"/>
      <c r="GE59" s="31"/>
      <c r="GF59" s="31"/>
      <c r="GG59" s="31"/>
      <c r="GH59" s="31"/>
      <c r="GI59" s="31"/>
      <c r="GJ59" s="31"/>
      <c r="GK59" s="31"/>
      <c r="GL59" s="31"/>
      <c r="GM59" s="31"/>
      <c r="GN59" s="31"/>
      <c r="GO59" s="31"/>
      <c r="GP59" s="31"/>
    </row>
    <row r="60" spans="1:198" ht="30" x14ac:dyDescent="0.25">
      <c r="A60" s="75" t="s">
        <v>64</v>
      </c>
      <c r="B60" s="33">
        <f>'1 уровень'!D230</f>
        <v>75</v>
      </c>
      <c r="C60" s="33">
        <f>'1 уровень'!E230</f>
        <v>13</v>
      </c>
      <c r="D60" s="33">
        <f>'1 уровень'!F230</f>
        <v>0</v>
      </c>
      <c r="E60" s="100">
        <f>'1 уровень'!G230</f>
        <v>0</v>
      </c>
      <c r="F60" s="262">
        <f>'1 уровень'!H230</f>
        <v>481.85474999999997</v>
      </c>
      <c r="G60" s="262">
        <f>'1 уровень'!I230</f>
        <v>481.85474999999997</v>
      </c>
      <c r="H60" s="262" t="e">
        <f>'1 уровень'!#REF!</f>
        <v>#REF!</v>
      </c>
      <c r="I60" s="262" t="e">
        <f>'1 уровень'!#REF!</f>
        <v>#REF!</v>
      </c>
      <c r="J60" s="262" t="e">
        <f>'1 уровень'!#REF!</f>
        <v>#REF!</v>
      </c>
      <c r="K60" s="262" t="e">
        <f>'1 уровень'!#REF!</f>
        <v>#REF!</v>
      </c>
      <c r="L60" s="262" t="e">
        <f>'1 уровень'!#REF!</f>
        <v>#REF!</v>
      </c>
      <c r="M60" s="262" t="e">
        <f>'1 уровень'!#REF!</f>
        <v>#REF!</v>
      </c>
      <c r="N60" s="262" t="e">
        <f>'1 уровень'!#REF!</f>
        <v>#REF!</v>
      </c>
      <c r="O60" s="262" t="e">
        <f>'1 уровень'!#REF!</f>
        <v>#REF!</v>
      </c>
      <c r="P60" s="262" t="e">
        <f>'1 уровень'!#REF!</f>
        <v>#REF!</v>
      </c>
      <c r="Q60" s="262">
        <f>'1 уровень'!J230</f>
        <v>80.309124999999995</v>
      </c>
      <c r="R60" s="262">
        <f>'1 уровень'!K230</f>
        <v>0</v>
      </c>
      <c r="S60" s="262">
        <f>'1 уровень'!L230</f>
        <v>-80.309124999999995</v>
      </c>
      <c r="T60" s="262">
        <f>'1 уровень'!M230</f>
        <v>0</v>
      </c>
      <c r="U60" s="262">
        <f>'1 уровень'!N230</f>
        <v>0</v>
      </c>
      <c r="V60" s="262">
        <f>'1 уровень'!O230</f>
        <v>0</v>
      </c>
      <c r="W60" s="68"/>
      <c r="Y60" s="588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  <c r="FF60" s="31"/>
      <c r="FG60" s="31"/>
      <c r="FH60" s="31"/>
      <c r="FI60" s="31"/>
      <c r="FJ60" s="31"/>
      <c r="FK60" s="31"/>
      <c r="FL60" s="31"/>
      <c r="FM60" s="31"/>
      <c r="FN60" s="31"/>
      <c r="FO60" s="31"/>
      <c r="FP60" s="31"/>
      <c r="FQ60" s="31"/>
      <c r="FR60" s="31"/>
      <c r="FS60" s="31"/>
      <c r="FT60" s="31"/>
      <c r="FU60" s="31"/>
      <c r="FV60" s="31"/>
      <c r="FW60" s="31"/>
      <c r="FX60" s="31"/>
      <c r="FY60" s="31"/>
      <c r="FZ60" s="31"/>
      <c r="GA60" s="31"/>
      <c r="GB60" s="31"/>
      <c r="GC60" s="31"/>
      <c r="GD60" s="31"/>
      <c r="GE60" s="31"/>
      <c r="GF60" s="31"/>
      <c r="GG60" s="31"/>
      <c r="GH60" s="31"/>
      <c r="GI60" s="31"/>
      <c r="GJ60" s="31"/>
      <c r="GK60" s="31"/>
      <c r="GL60" s="31"/>
      <c r="GM60" s="31"/>
      <c r="GN60" s="31"/>
      <c r="GO60" s="31"/>
      <c r="GP60" s="31"/>
    </row>
    <row r="61" spans="1:198" s="31" customFormat="1" ht="30" x14ac:dyDescent="0.25">
      <c r="A61" s="75" t="s">
        <v>65</v>
      </c>
      <c r="B61" s="44">
        <f>'1 уровень'!D231</f>
        <v>109</v>
      </c>
      <c r="C61" s="44">
        <f>'1 уровень'!E231</f>
        <v>18</v>
      </c>
      <c r="D61" s="44">
        <f>'1 уровень'!F231</f>
        <v>0</v>
      </c>
      <c r="E61" s="106">
        <f>'1 уровень'!G231</f>
        <v>0</v>
      </c>
      <c r="F61" s="257">
        <f>'1 уровень'!H231</f>
        <v>700.29557</v>
      </c>
      <c r="G61" s="257">
        <f>'1 уровень'!I231</f>
        <v>700.29557</v>
      </c>
      <c r="H61" s="257" t="e">
        <f>'1 уровень'!#REF!</f>
        <v>#REF!</v>
      </c>
      <c r="I61" s="257" t="e">
        <f>'1 уровень'!#REF!</f>
        <v>#REF!</v>
      </c>
      <c r="J61" s="257" t="e">
        <f>'1 уровень'!#REF!</f>
        <v>#REF!</v>
      </c>
      <c r="K61" s="257" t="e">
        <f>'1 уровень'!#REF!</f>
        <v>#REF!</v>
      </c>
      <c r="L61" s="257" t="e">
        <f>'1 уровень'!#REF!</f>
        <v>#REF!</v>
      </c>
      <c r="M61" s="257" t="e">
        <f>'1 уровень'!#REF!</f>
        <v>#REF!</v>
      </c>
      <c r="N61" s="257" t="e">
        <f>'1 уровень'!#REF!</f>
        <v>#REF!</v>
      </c>
      <c r="O61" s="257" t="e">
        <f>'1 уровень'!#REF!</f>
        <v>#REF!</v>
      </c>
      <c r="P61" s="257" t="e">
        <f>'1 уровень'!#REF!</f>
        <v>#REF!</v>
      </c>
      <c r="Q61" s="257">
        <f>'1 уровень'!J231</f>
        <v>116.71592833333334</v>
      </c>
      <c r="R61" s="257">
        <f>'1 уровень'!K231</f>
        <v>0</v>
      </c>
      <c r="S61" s="257">
        <f>'1 уровень'!L231</f>
        <v>-116.71592833333334</v>
      </c>
      <c r="T61" s="257">
        <f>'1 уровень'!M231</f>
        <v>0</v>
      </c>
      <c r="U61" s="257">
        <f>'1 уровень'!N231</f>
        <v>0</v>
      </c>
      <c r="V61" s="257">
        <f>'1 уровень'!O231</f>
        <v>0</v>
      </c>
      <c r="W61" s="68"/>
      <c r="X61" s="244"/>
      <c r="Y61" s="588"/>
    </row>
    <row r="62" spans="1:198" ht="30" x14ac:dyDescent="0.25">
      <c r="A62" s="207" t="s">
        <v>66</v>
      </c>
      <c r="B62" s="205">
        <f>'1 уровень'!D232</f>
        <v>6850</v>
      </c>
      <c r="C62" s="205">
        <f>'1 уровень'!E232</f>
        <v>1141</v>
      </c>
      <c r="D62" s="205">
        <f>'1 уровень'!F232</f>
        <v>777</v>
      </c>
      <c r="E62" s="206">
        <f>'1 уровень'!G232</f>
        <v>68.098159509202446</v>
      </c>
      <c r="F62" s="261">
        <f>'1 уровень'!H232</f>
        <v>14143.317999999999</v>
      </c>
      <c r="G62" s="261">
        <f>'1 уровень'!I232</f>
        <v>14143.317999999999</v>
      </c>
      <c r="H62" s="261" t="e">
        <f>'1 уровень'!#REF!</f>
        <v>#REF!</v>
      </c>
      <c r="I62" s="261" t="e">
        <f>'1 уровень'!#REF!</f>
        <v>#REF!</v>
      </c>
      <c r="J62" s="261" t="e">
        <f>'1 уровень'!#REF!</f>
        <v>#REF!</v>
      </c>
      <c r="K62" s="261" t="e">
        <f>'1 уровень'!#REF!</f>
        <v>#REF!</v>
      </c>
      <c r="L62" s="261" t="e">
        <f>'1 уровень'!#REF!</f>
        <v>#REF!</v>
      </c>
      <c r="M62" s="261" t="e">
        <f>'1 уровень'!#REF!</f>
        <v>#REF!</v>
      </c>
      <c r="N62" s="261" t="e">
        <f>'1 уровень'!#REF!</f>
        <v>#REF!</v>
      </c>
      <c r="O62" s="261" t="e">
        <f>'1 уровень'!#REF!</f>
        <v>#REF!</v>
      </c>
      <c r="P62" s="261" t="e">
        <f>'1 уровень'!#REF!</f>
        <v>#REF!</v>
      </c>
      <c r="Q62" s="261">
        <f>'1 уровень'!J232</f>
        <v>2357.2196666666664</v>
      </c>
      <c r="R62" s="261">
        <f>'1 уровень'!K232</f>
        <v>981.87732000000005</v>
      </c>
      <c r="S62" s="261">
        <f>'1 уровень'!L232</f>
        <v>-1375.3423466666666</v>
      </c>
      <c r="T62" s="261">
        <f>'1 уровень'!M232</f>
        <v>-85.618880000000004</v>
      </c>
      <c r="U62" s="261">
        <f>'1 уровень'!N232</f>
        <v>896.25844000000006</v>
      </c>
      <c r="V62" s="261">
        <f>'1 уровень'!O232</f>
        <v>41.654044121754183</v>
      </c>
      <c r="W62" s="68"/>
      <c r="Y62" s="588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  <c r="GP62" s="31"/>
    </row>
    <row r="63" spans="1:198" ht="30" x14ac:dyDescent="0.25">
      <c r="A63" s="75" t="s">
        <v>62</v>
      </c>
      <c r="B63" s="33">
        <f>'1 уровень'!D233</f>
        <v>1200</v>
      </c>
      <c r="C63" s="33">
        <f>'1 уровень'!E233</f>
        <v>200</v>
      </c>
      <c r="D63" s="33">
        <f>'1 уровень'!F233</f>
        <v>190</v>
      </c>
      <c r="E63" s="100">
        <f>'1 уровень'!G233</f>
        <v>95</v>
      </c>
      <c r="F63" s="262">
        <f>'1 уровень'!H233</f>
        <v>1452</v>
      </c>
      <c r="G63" s="262">
        <f>'1 уровень'!I233</f>
        <v>1452</v>
      </c>
      <c r="H63" s="262" t="e">
        <f>'1 уровень'!#REF!</f>
        <v>#REF!</v>
      </c>
      <c r="I63" s="262" t="e">
        <f>'1 уровень'!#REF!</f>
        <v>#REF!</v>
      </c>
      <c r="J63" s="262" t="e">
        <f>'1 уровень'!#REF!</f>
        <v>#REF!</v>
      </c>
      <c r="K63" s="262" t="e">
        <f>'1 уровень'!#REF!</f>
        <v>#REF!</v>
      </c>
      <c r="L63" s="262" t="e">
        <f>'1 уровень'!#REF!</f>
        <v>#REF!</v>
      </c>
      <c r="M63" s="262" t="e">
        <f>'1 уровень'!#REF!</f>
        <v>#REF!</v>
      </c>
      <c r="N63" s="262" t="e">
        <f>'1 уровень'!#REF!</f>
        <v>#REF!</v>
      </c>
      <c r="O63" s="262" t="e">
        <f>'1 уровень'!#REF!</f>
        <v>#REF!</v>
      </c>
      <c r="P63" s="262" t="e">
        <f>'1 уровень'!#REF!</f>
        <v>#REF!</v>
      </c>
      <c r="Q63" s="262">
        <f>'1 уровень'!J233</f>
        <v>242</v>
      </c>
      <c r="R63" s="262">
        <f>'1 уровень'!K233</f>
        <v>223.63797</v>
      </c>
      <c r="S63" s="262">
        <f>'1 уровень'!L233</f>
        <v>-18.362030000000004</v>
      </c>
      <c r="T63" s="262">
        <f>'1 уровень'!M233</f>
        <v>0</v>
      </c>
      <c r="U63" s="262">
        <f>'1 уровень'!N233</f>
        <v>223.63797</v>
      </c>
      <c r="V63" s="262">
        <f>'1 уровень'!O233</f>
        <v>92.41238429752066</v>
      </c>
      <c r="W63" s="68"/>
      <c r="Y63" s="588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/>
      <c r="EE63" s="31"/>
      <c r="EF63" s="31"/>
      <c r="EG63" s="31"/>
      <c r="EH63" s="31"/>
      <c r="EI63" s="31"/>
      <c r="EJ63" s="31"/>
      <c r="EK63" s="31"/>
      <c r="EL63" s="31"/>
      <c r="EM63" s="31"/>
      <c r="EN63" s="31"/>
      <c r="EO63" s="31"/>
      <c r="EP63" s="31"/>
      <c r="EQ63" s="31"/>
      <c r="ER63" s="31"/>
      <c r="ES63" s="31"/>
      <c r="ET63" s="31"/>
      <c r="EU63" s="31"/>
      <c r="EV63" s="31"/>
      <c r="EW63" s="31"/>
      <c r="EX63" s="31"/>
      <c r="EY63" s="31"/>
      <c r="EZ63" s="31"/>
      <c r="FA63" s="31"/>
      <c r="FB63" s="31"/>
      <c r="FC63" s="31"/>
      <c r="FD63" s="31"/>
      <c r="FE63" s="31"/>
      <c r="FF63" s="31"/>
      <c r="FG63" s="31"/>
      <c r="FH63" s="31"/>
      <c r="FI63" s="31"/>
      <c r="FJ63" s="31"/>
      <c r="FK63" s="31"/>
      <c r="FL63" s="31"/>
      <c r="FM63" s="31"/>
      <c r="FN63" s="31"/>
      <c r="FO63" s="31"/>
      <c r="FP63" s="31"/>
      <c r="FQ63" s="31"/>
      <c r="FR63" s="31"/>
      <c r="FS63" s="31"/>
      <c r="FT63" s="31"/>
      <c r="FU63" s="31"/>
      <c r="FV63" s="31"/>
      <c r="FW63" s="31"/>
      <c r="FX63" s="31"/>
      <c r="FY63" s="31"/>
      <c r="FZ63" s="31"/>
      <c r="GA63" s="31"/>
      <c r="GB63" s="31"/>
      <c r="GC63" s="31"/>
      <c r="GD63" s="31"/>
      <c r="GE63" s="31"/>
      <c r="GF63" s="31"/>
      <c r="GG63" s="31"/>
      <c r="GH63" s="31"/>
      <c r="GI63" s="31"/>
      <c r="GJ63" s="31"/>
      <c r="GK63" s="31"/>
      <c r="GL63" s="31"/>
      <c r="GM63" s="31"/>
      <c r="GN63" s="31"/>
      <c r="GO63" s="31"/>
      <c r="GP63" s="31"/>
    </row>
    <row r="64" spans="1:198" ht="45" x14ac:dyDescent="0.25">
      <c r="A64" s="75" t="s">
        <v>90</v>
      </c>
      <c r="B64" s="33">
        <f>'1 уровень'!D234</f>
        <v>0</v>
      </c>
      <c r="C64" s="33">
        <f>'1 уровень'!E234</f>
        <v>0</v>
      </c>
      <c r="D64" s="33">
        <f>'1 уровень'!F234</f>
        <v>0</v>
      </c>
      <c r="E64" s="100">
        <f>'1 уровень'!G234</f>
        <v>0</v>
      </c>
      <c r="F64" s="262">
        <f>'1 уровень'!H234</f>
        <v>0</v>
      </c>
      <c r="G64" s="262">
        <f>'1 уровень'!I234</f>
        <v>0</v>
      </c>
      <c r="H64" s="262" t="e">
        <f>'1 уровень'!#REF!</f>
        <v>#REF!</v>
      </c>
      <c r="I64" s="262" t="e">
        <f>'1 уровень'!#REF!</f>
        <v>#REF!</v>
      </c>
      <c r="J64" s="262" t="e">
        <f>'1 уровень'!#REF!</f>
        <v>#REF!</v>
      </c>
      <c r="K64" s="262" t="e">
        <f>'1 уровень'!#REF!</f>
        <v>#REF!</v>
      </c>
      <c r="L64" s="262" t="e">
        <f>'1 уровень'!#REF!</f>
        <v>#REF!</v>
      </c>
      <c r="M64" s="262" t="e">
        <f>'1 уровень'!#REF!</f>
        <v>#REF!</v>
      </c>
      <c r="N64" s="262" t="e">
        <f>'1 уровень'!#REF!</f>
        <v>#REF!</v>
      </c>
      <c r="O64" s="262" t="e">
        <f>'1 уровень'!#REF!</f>
        <v>#REF!</v>
      </c>
      <c r="P64" s="262" t="e">
        <f>'1 уровень'!#REF!</f>
        <v>#REF!</v>
      </c>
      <c r="Q64" s="262">
        <f>'1 уровень'!J234</f>
        <v>0</v>
      </c>
      <c r="R64" s="262">
        <f>'1 уровень'!K234</f>
        <v>0</v>
      </c>
      <c r="S64" s="262">
        <f>'1 уровень'!L234</f>
        <v>0</v>
      </c>
      <c r="T64" s="262">
        <f>'1 уровень'!M234</f>
        <v>0</v>
      </c>
      <c r="U64" s="262">
        <f>'1 уровень'!N234</f>
        <v>0</v>
      </c>
      <c r="V64" s="262">
        <f>'1 уровень'!O234</f>
        <v>0</v>
      </c>
      <c r="W64" s="68"/>
      <c r="Y64" s="588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  <c r="FF64" s="31"/>
      <c r="FG64" s="31"/>
      <c r="FH64" s="31"/>
      <c r="FI64" s="31"/>
      <c r="FJ64" s="31"/>
      <c r="FK64" s="31"/>
      <c r="FL64" s="31"/>
      <c r="FM64" s="31"/>
      <c r="FN64" s="31"/>
      <c r="FO64" s="31"/>
      <c r="FP64" s="31"/>
      <c r="FQ64" s="31"/>
      <c r="FR64" s="31"/>
      <c r="FS64" s="31"/>
      <c r="FT64" s="31"/>
      <c r="FU64" s="31"/>
      <c r="FV64" s="31"/>
      <c r="FW64" s="31"/>
      <c r="FX64" s="31"/>
      <c r="FY64" s="31"/>
      <c r="FZ64" s="31"/>
      <c r="GA64" s="31"/>
      <c r="GB64" s="31"/>
      <c r="GC64" s="31"/>
      <c r="GD64" s="31"/>
      <c r="GE64" s="31"/>
      <c r="GF64" s="31"/>
      <c r="GG64" s="31"/>
      <c r="GH64" s="31"/>
      <c r="GI64" s="31"/>
      <c r="GJ64" s="31"/>
      <c r="GK64" s="31"/>
      <c r="GL64" s="31"/>
      <c r="GM64" s="31"/>
      <c r="GN64" s="31"/>
      <c r="GO64" s="31"/>
      <c r="GP64" s="31"/>
    </row>
    <row r="65" spans="1:198" ht="60" x14ac:dyDescent="0.25">
      <c r="A65" s="75" t="s">
        <v>45</v>
      </c>
      <c r="B65" s="33">
        <f>'1 уровень'!D235</f>
        <v>4100</v>
      </c>
      <c r="C65" s="33">
        <f>'1 уровень'!E235</f>
        <v>683</v>
      </c>
      <c r="D65" s="33">
        <f>'1 уровень'!F235</f>
        <v>400</v>
      </c>
      <c r="E65" s="100">
        <f>'1 уровень'!G235</f>
        <v>58.565153733528554</v>
      </c>
      <c r="F65" s="262">
        <f>'1 уровень'!H235</f>
        <v>10666.15</v>
      </c>
      <c r="G65" s="262">
        <f>'1 уровень'!I235</f>
        <v>10666.15</v>
      </c>
      <c r="H65" s="262" t="e">
        <f>'1 уровень'!#REF!</f>
        <v>#REF!</v>
      </c>
      <c r="I65" s="262" t="e">
        <f>'1 уровень'!#REF!</f>
        <v>#REF!</v>
      </c>
      <c r="J65" s="262" t="e">
        <f>'1 уровень'!#REF!</f>
        <v>#REF!</v>
      </c>
      <c r="K65" s="262" t="e">
        <f>'1 уровень'!#REF!</f>
        <v>#REF!</v>
      </c>
      <c r="L65" s="262" t="e">
        <f>'1 уровень'!#REF!</f>
        <v>#REF!</v>
      </c>
      <c r="M65" s="262" t="e">
        <f>'1 уровень'!#REF!</f>
        <v>#REF!</v>
      </c>
      <c r="N65" s="262" t="e">
        <f>'1 уровень'!#REF!</f>
        <v>#REF!</v>
      </c>
      <c r="O65" s="262" t="e">
        <f>'1 уровень'!#REF!</f>
        <v>#REF!</v>
      </c>
      <c r="P65" s="262" t="e">
        <f>'1 уровень'!#REF!</f>
        <v>#REF!</v>
      </c>
      <c r="Q65" s="262">
        <f>'1 уровень'!J235</f>
        <v>1777.6916666666666</v>
      </c>
      <c r="R65" s="262">
        <f>'1 уровень'!K235</f>
        <v>558.99258000000009</v>
      </c>
      <c r="S65" s="262">
        <f>'1 уровень'!L235</f>
        <v>-1218.6990866666665</v>
      </c>
      <c r="T65" s="262">
        <f>'1 уровень'!M235</f>
        <v>-85.618880000000004</v>
      </c>
      <c r="U65" s="262">
        <f>'1 уровень'!N235</f>
        <v>473.37370000000004</v>
      </c>
      <c r="V65" s="262">
        <f>'1 уровень'!O235</f>
        <v>31.444855735199678</v>
      </c>
      <c r="W65" s="68"/>
      <c r="Y65" s="588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  <c r="CT65" s="31"/>
      <c r="CU65" s="31"/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/>
      <c r="EE65" s="31"/>
      <c r="EF65" s="31"/>
      <c r="EG65" s="31"/>
      <c r="EH65" s="31"/>
      <c r="EI65" s="31"/>
      <c r="EJ65" s="31"/>
      <c r="EK65" s="31"/>
      <c r="EL65" s="31"/>
      <c r="EM65" s="31"/>
      <c r="EN65" s="31"/>
      <c r="EO65" s="31"/>
      <c r="EP65" s="31"/>
      <c r="EQ65" s="31"/>
      <c r="ER65" s="31"/>
      <c r="ES65" s="31"/>
      <c r="ET65" s="31"/>
      <c r="EU65" s="31"/>
      <c r="EV65" s="31"/>
      <c r="EW65" s="31"/>
      <c r="EX65" s="31"/>
      <c r="EY65" s="31"/>
      <c r="EZ65" s="31"/>
      <c r="FA65" s="31"/>
      <c r="FB65" s="31"/>
      <c r="FC65" s="31"/>
      <c r="FD65" s="31"/>
      <c r="FE65" s="31"/>
      <c r="FF65" s="31"/>
      <c r="FG65" s="31"/>
      <c r="FH65" s="31"/>
      <c r="FI65" s="31"/>
      <c r="FJ65" s="31"/>
      <c r="FK65" s="31"/>
      <c r="FL65" s="31"/>
      <c r="FM65" s="31"/>
      <c r="FN65" s="31"/>
      <c r="FO65" s="31"/>
      <c r="FP65" s="31"/>
      <c r="FQ65" s="31"/>
      <c r="FR65" s="31"/>
      <c r="FS65" s="31"/>
      <c r="FT65" s="31"/>
      <c r="FU65" s="31"/>
      <c r="FV65" s="31"/>
      <c r="FW65" s="31"/>
      <c r="FX65" s="31"/>
      <c r="FY65" s="31"/>
      <c r="FZ65" s="31"/>
      <c r="GA65" s="31"/>
      <c r="GB65" s="31"/>
      <c r="GC65" s="31"/>
      <c r="GD65" s="31"/>
      <c r="GE65" s="31"/>
      <c r="GF65" s="31"/>
      <c r="GG65" s="31"/>
      <c r="GH65" s="31"/>
      <c r="GI65" s="31"/>
      <c r="GJ65" s="31"/>
      <c r="GK65" s="31"/>
      <c r="GL65" s="31"/>
      <c r="GM65" s="31"/>
      <c r="GN65" s="31"/>
      <c r="GO65" s="31"/>
      <c r="GP65" s="31"/>
    </row>
    <row r="66" spans="1:198" ht="45.75" thickBot="1" x14ac:dyDescent="0.3">
      <c r="A66" s="75" t="s">
        <v>63</v>
      </c>
      <c r="B66" s="33">
        <f>'1 уровень'!D236</f>
        <v>1550</v>
      </c>
      <c r="C66" s="33">
        <f>'1 уровень'!E236</f>
        <v>258</v>
      </c>
      <c r="D66" s="33">
        <f>'1 уровень'!F236</f>
        <v>187</v>
      </c>
      <c r="E66" s="100">
        <f>'1 уровень'!G236</f>
        <v>72.48062015503875</v>
      </c>
      <c r="F66" s="262">
        <f>'1 уровень'!H236</f>
        <v>2025.1679999999999</v>
      </c>
      <c r="G66" s="262">
        <f>'1 уровень'!I236</f>
        <v>2025.1679999999999</v>
      </c>
      <c r="H66" s="262" t="e">
        <f>'1 уровень'!#REF!</f>
        <v>#REF!</v>
      </c>
      <c r="I66" s="262" t="e">
        <f>'1 уровень'!#REF!</f>
        <v>#REF!</v>
      </c>
      <c r="J66" s="262" t="e">
        <f>'1 уровень'!#REF!</f>
        <v>#REF!</v>
      </c>
      <c r="K66" s="262" t="e">
        <f>'1 уровень'!#REF!</f>
        <v>#REF!</v>
      </c>
      <c r="L66" s="262" t="e">
        <f>'1 уровень'!#REF!</f>
        <v>#REF!</v>
      </c>
      <c r="M66" s="262" t="e">
        <f>'1 уровень'!#REF!</f>
        <v>#REF!</v>
      </c>
      <c r="N66" s="262" t="e">
        <f>'1 уровень'!#REF!</f>
        <v>#REF!</v>
      </c>
      <c r="O66" s="262" t="e">
        <f>'1 уровень'!#REF!</f>
        <v>#REF!</v>
      </c>
      <c r="P66" s="262" t="e">
        <f>'1 уровень'!#REF!</f>
        <v>#REF!</v>
      </c>
      <c r="Q66" s="262">
        <f>'1 уровень'!J236</f>
        <v>337.52799999999996</v>
      </c>
      <c r="R66" s="262">
        <f>'1 уровень'!K236</f>
        <v>199.24677</v>
      </c>
      <c r="S66" s="262">
        <f>'1 уровень'!L236</f>
        <v>-138.28122999999997</v>
      </c>
      <c r="T66" s="262">
        <f>'1 уровень'!M236</f>
        <v>0</v>
      </c>
      <c r="U66" s="262">
        <f>'1 уровень'!N236</f>
        <v>199.24677</v>
      </c>
      <c r="V66" s="262">
        <f>'1 уровень'!O236</f>
        <v>59.031182598184451</v>
      </c>
      <c r="W66" s="68"/>
      <c r="Y66" s="588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31"/>
      <c r="CS66" s="31"/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  <c r="DQ66" s="31"/>
      <c r="DR66" s="31"/>
      <c r="DS66" s="31"/>
      <c r="DT66" s="31"/>
      <c r="DU66" s="31"/>
      <c r="DV66" s="31"/>
      <c r="DW66" s="31"/>
      <c r="DX66" s="31"/>
      <c r="DY66" s="31"/>
      <c r="DZ66" s="31"/>
      <c r="EA66" s="31"/>
      <c r="EB66" s="31"/>
      <c r="EC66" s="31"/>
      <c r="ED66" s="31"/>
      <c r="EE66" s="31"/>
      <c r="EF66" s="31"/>
      <c r="EG66" s="31"/>
      <c r="EH66" s="31"/>
      <c r="EI66" s="31"/>
      <c r="EJ66" s="31"/>
      <c r="EK66" s="31"/>
      <c r="EL66" s="31"/>
      <c r="EM66" s="31"/>
      <c r="EN66" s="31"/>
      <c r="EO66" s="31"/>
      <c r="EP66" s="31"/>
      <c r="EQ66" s="31"/>
      <c r="ER66" s="31"/>
      <c r="ES66" s="31"/>
      <c r="ET66" s="31"/>
      <c r="EU66" s="31"/>
      <c r="EV66" s="31"/>
      <c r="EW66" s="31"/>
      <c r="EX66" s="31"/>
      <c r="EY66" s="31"/>
      <c r="EZ66" s="31"/>
      <c r="FA66" s="31"/>
      <c r="FB66" s="31"/>
      <c r="FC66" s="31"/>
      <c r="FD66" s="31"/>
      <c r="FE66" s="31"/>
      <c r="FF66" s="31"/>
      <c r="FG66" s="31"/>
      <c r="FH66" s="31"/>
      <c r="FI66" s="31"/>
      <c r="FJ66" s="31"/>
      <c r="FK66" s="31"/>
      <c r="FL66" s="31"/>
      <c r="FM66" s="31"/>
      <c r="FN66" s="31"/>
      <c r="FO66" s="31"/>
      <c r="FP66" s="31"/>
      <c r="FQ66" s="31"/>
      <c r="FR66" s="31"/>
      <c r="FS66" s="31"/>
      <c r="FT66" s="31"/>
      <c r="FU66" s="31"/>
      <c r="FV66" s="31"/>
      <c r="FW66" s="31"/>
      <c r="FX66" s="31"/>
      <c r="FY66" s="31"/>
      <c r="FZ66" s="31"/>
      <c r="GA66" s="31"/>
      <c r="GB66" s="31"/>
      <c r="GC66" s="31"/>
      <c r="GD66" s="31"/>
      <c r="GE66" s="31"/>
      <c r="GF66" s="31"/>
      <c r="GG66" s="31"/>
      <c r="GH66" s="31"/>
      <c r="GI66" s="31"/>
      <c r="GJ66" s="31"/>
      <c r="GK66" s="31"/>
      <c r="GL66" s="31"/>
      <c r="GM66" s="31"/>
      <c r="GN66" s="31"/>
      <c r="GO66" s="31"/>
      <c r="GP66" s="31"/>
    </row>
    <row r="67" spans="1:198" ht="15.75" thickBot="1" x14ac:dyDescent="0.3">
      <c r="A67" s="215" t="s">
        <v>60</v>
      </c>
      <c r="B67" s="211">
        <f>'1 уровень'!D237</f>
        <v>0</v>
      </c>
      <c r="C67" s="211">
        <f>'1 уровень'!E237</f>
        <v>0</v>
      </c>
      <c r="D67" s="211">
        <f>'1 уровень'!F237</f>
        <v>0</v>
      </c>
      <c r="E67" s="212">
        <f>'1 уровень'!G237</f>
        <v>0</v>
      </c>
      <c r="F67" s="269">
        <f>'1 уровень'!H237</f>
        <v>22852.089520000001</v>
      </c>
      <c r="G67" s="269">
        <f>'1 уровень'!I237</f>
        <v>22852.089520000001</v>
      </c>
      <c r="H67" s="269" t="e">
        <f>'1 уровень'!#REF!</f>
        <v>#REF!</v>
      </c>
      <c r="I67" s="269" t="e">
        <f>'1 уровень'!#REF!</f>
        <v>#REF!</v>
      </c>
      <c r="J67" s="269" t="e">
        <f>'1 уровень'!#REF!</f>
        <v>#REF!</v>
      </c>
      <c r="K67" s="269" t="e">
        <f>'1 уровень'!#REF!</f>
        <v>#REF!</v>
      </c>
      <c r="L67" s="269" t="e">
        <f>'1 уровень'!#REF!</f>
        <v>#REF!</v>
      </c>
      <c r="M67" s="269" t="e">
        <f>'1 уровень'!#REF!</f>
        <v>#REF!</v>
      </c>
      <c r="N67" s="269" t="e">
        <f>'1 уровень'!#REF!</f>
        <v>#REF!</v>
      </c>
      <c r="O67" s="269" t="e">
        <f>'1 уровень'!#REF!</f>
        <v>#REF!</v>
      </c>
      <c r="P67" s="269" t="e">
        <f>'1 уровень'!#REF!</f>
        <v>#REF!</v>
      </c>
      <c r="Q67" s="269">
        <f>'1 уровень'!J237</f>
        <v>3808.6815866666666</v>
      </c>
      <c r="R67" s="269">
        <f>'1 уровень'!K237</f>
        <v>2131.00371</v>
      </c>
      <c r="S67" s="269">
        <f>'1 уровень'!L237</f>
        <v>-1677.6778766666666</v>
      </c>
      <c r="T67" s="269">
        <f>'1 уровень'!M237</f>
        <v>-85.618880000000004</v>
      </c>
      <c r="U67" s="269">
        <f>'1 уровень'!N237</f>
        <v>2045.3848300000002</v>
      </c>
      <c r="V67" s="269">
        <f>'1 уровень'!O237</f>
        <v>55.951217278445178</v>
      </c>
      <c r="W67" s="68"/>
      <c r="Y67" s="588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31"/>
      <c r="CS67" s="31"/>
      <c r="CT67" s="31"/>
      <c r="CU67" s="31"/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/>
      <c r="DG67" s="31"/>
      <c r="DH67" s="31"/>
      <c r="DI67" s="31"/>
      <c r="DJ67" s="31"/>
      <c r="DK67" s="31"/>
      <c r="DL67" s="31"/>
      <c r="DM67" s="31"/>
      <c r="DN67" s="31"/>
      <c r="DO67" s="31"/>
      <c r="DP67" s="31"/>
      <c r="DQ67" s="31"/>
      <c r="DR67" s="31"/>
      <c r="DS67" s="31"/>
      <c r="DT67" s="31"/>
      <c r="DU67" s="31"/>
      <c r="DV67" s="31"/>
      <c r="DW67" s="31"/>
      <c r="DX67" s="31"/>
      <c r="DY67" s="31"/>
      <c r="DZ67" s="31"/>
      <c r="EA67" s="31"/>
      <c r="EB67" s="31"/>
      <c r="EC67" s="31"/>
      <c r="ED67" s="31"/>
      <c r="EE67" s="31"/>
      <c r="EF67" s="31"/>
      <c r="EG67" s="31"/>
      <c r="EH67" s="31"/>
      <c r="EI67" s="31"/>
      <c r="EJ67" s="31"/>
      <c r="EK67" s="31"/>
      <c r="EL67" s="31"/>
      <c r="EM67" s="31"/>
      <c r="EN67" s="31"/>
      <c r="EO67" s="31"/>
      <c r="EP67" s="31"/>
      <c r="EQ67" s="31"/>
      <c r="ER67" s="31"/>
      <c r="ES67" s="31"/>
      <c r="ET67" s="31"/>
      <c r="EU67" s="31"/>
      <c r="EV67" s="31"/>
      <c r="EW67" s="31"/>
      <c r="EX67" s="31"/>
      <c r="EY67" s="31"/>
      <c r="EZ67" s="31"/>
      <c r="FA67" s="31"/>
      <c r="FB67" s="31"/>
      <c r="FC67" s="31"/>
      <c r="FD67" s="31"/>
      <c r="FE67" s="31"/>
      <c r="FF67" s="31"/>
      <c r="FG67" s="31"/>
      <c r="FH67" s="31"/>
      <c r="FI67" s="31"/>
      <c r="FJ67" s="31"/>
      <c r="FK67" s="31"/>
      <c r="FL67" s="31"/>
      <c r="FM67" s="31"/>
      <c r="FN67" s="31"/>
      <c r="FO67" s="31"/>
      <c r="FP67" s="31"/>
      <c r="FQ67" s="31"/>
      <c r="FR67" s="31"/>
      <c r="FS67" s="31"/>
      <c r="FT67" s="31"/>
      <c r="FU67" s="31"/>
      <c r="FV67" s="31"/>
      <c r="FW67" s="31"/>
      <c r="FX67" s="31"/>
      <c r="FY67" s="31"/>
      <c r="FZ67" s="31"/>
      <c r="GA67" s="31"/>
      <c r="GB67" s="31"/>
      <c r="GC67" s="31"/>
      <c r="GD67" s="31"/>
      <c r="GE67" s="31"/>
      <c r="GF67" s="31"/>
      <c r="GG67" s="31"/>
      <c r="GH67" s="31"/>
      <c r="GI67" s="31"/>
      <c r="GJ67" s="31"/>
      <c r="GK67" s="31"/>
      <c r="GL67" s="31"/>
      <c r="GM67" s="31"/>
      <c r="GN67" s="31"/>
      <c r="GO67" s="31"/>
      <c r="GP67" s="31"/>
    </row>
    <row r="68" spans="1:198" s="31" customFormat="1" ht="15" customHeight="1" x14ac:dyDescent="0.25">
      <c r="A68" s="125" t="s">
        <v>20</v>
      </c>
      <c r="B68" s="142"/>
      <c r="C68" s="142"/>
      <c r="D68" s="235"/>
      <c r="E68" s="143"/>
      <c r="F68" s="271"/>
      <c r="G68" s="271"/>
      <c r="H68" s="271"/>
      <c r="I68" s="271"/>
      <c r="J68" s="271"/>
      <c r="K68" s="271"/>
      <c r="L68" s="271"/>
      <c r="M68" s="271"/>
      <c r="N68" s="271"/>
      <c r="O68" s="271"/>
      <c r="P68" s="271"/>
      <c r="Q68" s="271"/>
      <c r="R68" s="272"/>
      <c r="S68" s="272"/>
      <c r="T68" s="272"/>
      <c r="U68" s="272"/>
      <c r="V68" s="271"/>
      <c r="W68" s="68"/>
      <c r="X68" s="244"/>
      <c r="Y68" s="588"/>
    </row>
    <row r="69" spans="1:198" ht="30" x14ac:dyDescent="0.25">
      <c r="A69" s="207" t="s">
        <v>74</v>
      </c>
      <c r="B69" s="205">
        <f>'2 уровень'!C154</f>
        <v>5502</v>
      </c>
      <c r="C69" s="205">
        <f>'2 уровень'!D154</f>
        <v>917</v>
      </c>
      <c r="D69" s="205">
        <f>'2 уровень'!E154</f>
        <v>736</v>
      </c>
      <c r="E69" s="206">
        <f>'2 уровень'!F154</f>
        <v>80.261723009814617</v>
      </c>
      <c r="F69" s="261">
        <f>'2 уровень'!G154</f>
        <v>17730.491239999999</v>
      </c>
      <c r="G69" s="261">
        <f>'2 уровень'!H154</f>
        <v>17730.491239999999</v>
      </c>
      <c r="H69" s="261" t="e">
        <f>'2 уровень'!#REF!</f>
        <v>#REF!</v>
      </c>
      <c r="I69" s="261" t="e">
        <f>'2 уровень'!#REF!</f>
        <v>#REF!</v>
      </c>
      <c r="J69" s="261" t="e">
        <f>'2 уровень'!#REF!</f>
        <v>#REF!</v>
      </c>
      <c r="K69" s="261" t="e">
        <f>'2 уровень'!#REF!</f>
        <v>#REF!</v>
      </c>
      <c r="L69" s="261" t="e">
        <f>'2 уровень'!#REF!</f>
        <v>#REF!</v>
      </c>
      <c r="M69" s="261" t="e">
        <f>'2 уровень'!#REF!</f>
        <v>#REF!</v>
      </c>
      <c r="N69" s="261" t="e">
        <f>'2 уровень'!#REF!</f>
        <v>#REF!</v>
      </c>
      <c r="O69" s="261" t="e">
        <f>'2 уровень'!#REF!</f>
        <v>#REF!</v>
      </c>
      <c r="P69" s="261" t="e">
        <f>'2 уровень'!#REF!</f>
        <v>#REF!</v>
      </c>
      <c r="Q69" s="261">
        <f>'2 уровень'!I154</f>
        <v>2955.0818733333331</v>
      </c>
      <c r="R69" s="261">
        <f>'2 уровень'!J154</f>
        <v>2254.0216700000001</v>
      </c>
      <c r="S69" s="261">
        <f>'2 уровень'!K154</f>
        <v>-701.06020333333299</v>
      </c>
      <c r="T69" s="261">
        <f>'2 уровень'!L154</f>
        <v>-44.798320000000004</v>
      </c>
      <c r="U69" s="261">
        <f>'2 уровень'!M154</f>
        <v>2209.2233500000002</v>
      </c>
      <c r="V69" s="261">
        <f>'2 уровень'!N154</f>
        <v>76.276115742859702</v>
      </c>
      <c r="W69" s="68"/>
      <c r="Y69" s="588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31"/>
      <c r="CD69" s="31"/>
      <c r="CE69" s="31"/>
      <c r="CF69" s="31"/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/>
      <c r="CR69" s="31"/>
      <c r="CS69" s="31"/>
      <c r="CT69" s="31"/>
      <c r="CU69" s="31"/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/>
      <c r="DG69" s="31"/>
      <c r="DH69" s="31"/>
      <c r="DI69" s="31"/>
      <c r="DJ69" s="31"/>
      <c r="DK69" s="31"/>
      <c r="DL69" s="31"/>
      <c r="DM69" s="31"/>
      <c r="DN69" s="31"/>
      <c r="DO69" s="31"/>
      <c r="DP69" s="31"/>
      <c r="DQ69" s="31"/>
      <c r="DR69" s="31"/>
      <c r="DS69" s="31"/>
      <c r="DT69" s="31"/>
      <c r="DU69" s="31"/>
      <c r="DV69" s="31"/>
      <c r="DW69" s="31"/>
      <c r="DX69" s="31"/>
      <c r="DY69" s="31"/>
      <c r="DZ69" s="31"/>
      <c r="EA69" s="31"/>
      <c r="EB69" s="31"/>
      <c r="EC69" s="31"/>
      <c r="ED69" s="31"/>
      <c r="EE69" s="31"/>
      <c r="EF69" s="31"/>
      <c r="EG69" s="31"/>
      <c r="EH69" s="31"/>
      <c r="EI69" s="31"/>
      <c r="EJ69" s="31"/>
      <c r="EK69" s="31"/>
      <c r="EL69" s="31"/>
      <c r="EM69" s="31"/>
      <c r="EN69" s="31"/>
      <c r="EO69" s="31"/>
      <c r="EP69" s="31"/>
      <c r="EQ69" s="31"/>
      <c r="ER69" s="31"/>
      <c r="ES69" s="31"/>
      <c r="ET69" s="31"/>
      <c r="EU69" s="31"/>
      <c r="EV69" s="31"/>
      <c r="EW69" s="31"/>
      <c r="EX69" s="31"/>
      <c r="EY69" s="31"/>
      <c r="EZ69" s="31"/>
      <c r="FA69" s="31"/>
      <c r="FB69" s="31"/>
      <c r="FC69" s="31"/>
      <c r="FD69" s="31"/>
      <c r="FE69" s="31"/>
      <c r="FF69" s="31"/>
      <c r="FG69" s="31"/>
      <c r="FH69" s="31"/>
      <c r="FI69" s="31"/>
      <c r="FJ69" s="31"/>
      <c r="FK69" s="31"/>
      <c r="FL69" s="31"/>
      <c r="FM69" s="31"/>
      <c r="FN69" s="31"/>
      <c r="FO69" s="31"/>
      <c r="FP69" s="31"/>
      <c r="FQ69" s="31"/>
      <c r="FR69" s="31"/>
      <c r="FS69" s="31"/>
      <c r="FT69" s="31"/>
      <c r="FU69" s="31"/>
      <c r="FV69" s="31"/>
      <c r="FW69" s="31"/>
      <c r="FX69" s="31"/>
      <c r="FY69" s="31"/>
      <c r="FZ69" s="31"/>
      <c r="GA69" s="31"/>
      <c r="GB69" s="31"/>
      <c r="GC69" s="31"/>
      <c r="GD69" s="31"/>
      <c r="GE69" s="31"/>
      <c r="GF69" s="31"/>
      <c r="GG69" s="31"/>
      <c r="GH69" s="31"/>
      <c r="GI69" s="31"/>
      <c r="GJ69" s="31"/>
      <c r="GK69" s="31"/>
      <c r="GL69" s="31"/>
      <c r="GM69" s="31"/>
      <c r="GN69" s="31"/>
      <c r="GO69" s="31"/>
      <c r="GP69" s="31"/>
    </row>
    <row r="70" spans="1:198" ht="30" x14ac:dyDescent="0.25">
      <c r="A70" s="75" t="s">
        <v>43</v>
      </c>
      <c r="B70" s="144">
        <f>'2 уровень'!C155</f>
        <v>4100</v>
      </c>
      <c r="C70" s="144">
        <f>'2 уровень'!D155</f>
        <v>683</v>
      </c>
      <c r="D70" s="33">
        <f>'2 уровень'!E155</f>
        <v>503</v>
      </c>
      <c r="E70" s="145">
        <f>'2 уровень'!F155</f>
        <v>73.645680819912158</v>
      </c>
      <c r="F70" s="263">
        <f>'2 уровень'!G155</f>
        <v>14063</v>
      </c>
      <c r="G70" s="263">
        <f>'2 уровень'!H155</f>
        <v>14063</v>
      </c>
      <c r="H70" s="263" t="e">
        <f>'2 уровень'!#REF!</f>
        <v>#REF!</v>
      </c>
      <c r="I70" s="263" t="e">
        <f>'2 уровень'!#REF!</f>
        <v>#REF!</v>
      </c>
      <c r="J70" s="263" t="e">
        <f>'2 уровень'!#REF!</f>
        <v>#REF!</v>
      </c>
      <c r="K70" s="263" t="e">
        <f>'2 уровень'!#REF!</f>
        <v>#REF!</v>
      </c>
      <c r="L70" s="263" t="e">
        <f>'2 уровень'!#REF!</f>
        <v>#REF!</v>
      </c>
      <c r="M70" s="263" t="e">
        <f>'2 уровень'!#REF!</f>
        <v>#REF!</v>
      </c>
      <c r="N70" s="263" t="e">
        <f>'2 уровень'!#REF!</f>
        <v>#REF!</v>
      </c>
      <c r="O70" s="263" t="e">
        <f>'2 уровень'!#REF!</f>
        <v>#REF!</v>
      </c>
      <c r="P70" s="263" t="e">
        <f>'2 уровень'!#REF!</f>
        <v>#REF!</v>
      </c>
      <c r="Q70" s="263">
        <f>'2 уровень'!I155</f>
        <v>2343.833333333333</v>
      </c>
      <c r="R70" s="262">
        <f>'2 уровень'!J155</f>
        <v>1752.7120400000003</v>
      </c>
      <c r="S70" s="262">
        <f>'2 уровень'!K155</f>
        <v>-591.12129333333303</v>
      </c>
      <c r="T70" s="262">
        <f>'2 уровень'!L155</f>
        <v>-10.189830000000001</v>
      </c>
      <c r="U70" s="262">
        <f>'2 уровень'!M155</f>
        <v>1742.5222100000003</v>
      </c>
      <c r="V70" s="263">
        <f>'2 уровень'!N155</f>
        <v>74.779721538789758</v>
      </c>
      <c r="W70" s="68"/>
      <c r="Y70" s="588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/>
      <c r="CR70" s="31"/>
      <c r="CS70" s="31"/>
      <c r="CT70" s="31"/>
      <c r="CU70" s="31"/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/>
      <c r="DG70" s="31"/>
      <c r="DH70" s="31"/>
      <c r="DI70" s="31"/>
      <c r="DJ70" s="31"/>
      <c r="DK70" s="31"/>
      <c r="DL70" s="31"/>
      <c r="DM70" s="31"/>
      <c r="DN70" s="31"/>
      <c r="DO70" s="31"/>
      <c r="DP70" s="31"/>
      <c r="DQ70" s="31"/>
      <c r="DR70" s="31"/>
      <c r="DS70" s="31"/>
      <c r="DT70" s="31"/>
      <c r="DU70" s="31"/>
      <c r="DV70" s="31"/>
      <c r="DW70" s="31"/>
      <c r="DX70" s="31"/>
      <c r="DY70" s="31"/>
      <c r="DZ70" s="31"/>
      <c r="EA70" s="31"/>
      <c r="EB70" s="31"/>
      <c r="EC70" s="31"/>
      <c r="ED70" s="31"/>
      <c r="EE70" s="31"/>
      <c r="EF70" s="31"/>
      <c r="EG70" s="31"/>
      <c r="EH70" s="31"/>
      <c r="EI70" s="31"/>
      <c r="EJ70" s="31"/>
      <c r="EK70" s="31"/>
      <c r="EL70" s="31"/>
      <c r="EM70" s="31"/>
      <c r="EN70" s="31"/>
      <c r="EO70" s="31"/>
      <c r="EP70" s="31"/>
      <c r="EQ70" s="31"/>
      <c r="ER70" s="31"/>
      <c r="ES70" s="31"/>
      <c r="ET70" s="31"/>
      <c r="EU70" s="31"/>
      <c r="EV70" s="31"/>
      <c r="EW70" s="31"/>
      <c r="EX70" s="31"/>
      <c r="EY70" s="31"/>
      <c r="EZ70" s="31"/>
      <c r="FA70" s="31"/>
      <c r="FB70" s="31"/>
      <c r="FC70" s="31"/>
      <c r="FD70" s="31"/>
      <c r="FE70" s="31"/>
      <c r="FF70" s="31"/>
      <c r="FG70" s="31"/>
      <c r="FH70" s="31"/>
      <c r="FI70" s="31"/>
      <c r="FJ70" s="31"/>
      <c r="FK70" s="31"/>
      <c r="FL70" s="31"/>
      <c r="FM70" s="31"/>
      <c r="FN70" s="31"/>
      <c r="FO70" s="31"/>
      <c r="FP70" s="31"/>
      <c r="FQ70" s="31"/>
      <c r="FR70" s="31"/>
      <c r="FS70" s="31"/>
      <c r="FT70" s="31"/>
      <c r="FU70" s="31"/>
      <c r="FV70" s="31"/>
      <c r="FW70" s="31"/>
      <c r="FX70" s="31"/>
      <c r="FY70" s="31"/>
      <c r="FZ70" s="31"/>
      <c r="GA70" s="31"/>
      <c r="GB70" s="31"/>
      <c r="GC70" s="31"/>
      <c r="GD70" s="31"/>
      <c r="GE70" s="31"/>
      <c r="GF70" s="31"/>
      <c r="GG70" s="31"/>
      <c r="GH70" s="31"/>
      <c r="GI70" s="31"/>
      <c r="GJ70" s="31"/>
      <c r="GK70" s="31"/>
      <c r="GL70" s="31"/>
      <c r="GM70" s="31"/>
      <c r="GN70" s="31"/>
      <c r="GO70" s="31"/>
      <c r="GP70" s="31"/>
    </row>
    <row r="71" spans="1:198" ht="30" x14ac:dyDescent="0.25">
      <c r="A71" s="75" t="s">
        <v>44</v>
      </c>
      <c r="B71" s="144">
        <f>'2 уровень'!C156</f>
        <v>1230</v>
      </c>
      <c r="C71" s="144">
        <f>'2 уровень'!D156</f>
        <v>205</v>
      </c>
      <c r="D71" s="33">
        <f>'2 уровень'!E156</f>
        <v>226</v>
      </c>
      <c r="E71" s="145">
        <f>'2 уровень'!F156</f>
        <v>110.2439024390244</v>
      </c>
      <c r="F71" s="263">
        <f>'2 уровень'!G156</f>
        <v>2341.4279999999999</v>
      </c>
      <c r="G71" s="263">
        <f>'2 уровень'!H156</f>
        <v>2341.4279999999999</v>
      </c>
      <c r="H71" s="263" t="e">
        <f>'2 уровень'!#REF!</f>
        <v>#REF!</v>
      </c>
      <c r="I71" s="263" t="e">
        <f>'2 уровень'!#REF!</f>
        <v>#REF!</v>
      </c>
      <c r="J71" s="263" t="e">
        <f>'2 уровень'!#REF!</f>
        <v>#REF!</v>
      </c>
      <c r="K71" s="263" t="e">
        <f>'2 уровень'!#REF!</f>
        <v>#REF!</v>
      </c>
      <c r="L71" s="263" t="e">
        <f>'2 уровень'!#REF!</f>
        <v>#REF!</v>
      </c>
      <c r="M71" s="263" t="e">
        <f>'2 уровень'!#REF!</f>
        <v>#REF!</v>
      </c>
      <c r="N71" s="263" t="e">
        <f>'2 уровень'!#REF!</f>
        <v>#REF!</v>
      </c>
      <c r="O71" s="263" t="e">
        <f>'2 уровень'!#REF!</f>
        <v>#REF!</v>
      </c>
      <c r="P71" s="263" t="e">
        <f>'2 уровень'!#REF!</f>
        <v>#REF!</v>
      </c>
      <c r="Q71" s="263">
        <f>'2 уровень'!I156</f>
        <v>390.238</v>
      </c>
      <c r="R71" s="262">
        <f>'2 уровень'!J156</f>
        <v>447.34193999999997</v>
      </c>
      <c r="S71" s="262">
        <f>'2 уровень'!K156</f>
        <v>57.103939999999966</v>
      </c>
      <c r="T71" s="262">
        <f>'2 уровень'!L156</f>
        <v>-1.79809</v>
      </c>
      <c r="U71" s="262">
        <f>'2 уровень'!M156</f>
        <v>445.54384999999996</v>
      </c>
      <c r="V71" s="263">
        <f>'2 уровень'!N156</f>
        <v>114.63310595072748</v>
      </c>
      <c r="W71" s="68"/>
      <c r="Y71" s="588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31"/>
      <c r="CS71" s="31"/>
      <c r="CT71" s="31"/>
      <c r="CU71" s="31"/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/>
      <c r="DG71" s="31"/>
      <c r="DH71" s="31"/>
      <c r="DI71" s="31"/>
      <c r="DJ71" s="31"/>
      <c r="DK71" s="31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  <c r="EE71" s="31"/>
      <c r="EF71" s="31"/>
      <c r="EG71" s="31"/>
      <c r="EH71" s="31"/>
      <c r="EI71" s="31"/>
      <c r="EJ71" s="31"/>
      <c r="EK71" s="31"/>
      <c r="EL71" s="31"/>
      <c r="EM71" s="31"/>
      <c r="EN71" s="31"/>
      <c r="EO71" s="31"/>
      <c r="EP71" s="31"/>
      <c r="EQ71" s="31"/>
      <c r="ER71" s="31"/>
      <c r="ES71" s="31"/>
      <c r="ET71" s="31"/>
      <c r="EU71" s="31"/>
      <c r="EV71" s="31"/>
      <c r="EW71" s="31"/>
      <c r="EX71" s="31"/>
      <c r="EY71" s="31"/>
      <c r="EZ71" s="31"/>
      <c r="FA71" s="31"/>
      <c r="FB71" s="31"/>
      <c r="FC71" s="31"/>
      <c r="FD71" s="31"/>
      <c r="FE71" s="31"/>
      <c r="FF71" s="31"/>
      <c r="FG71" s="31"/>
      <c r="FH71" s="31"/>
      <c r="FI71" s="31"/>
      <c r="FJ71" s="31"/>
      <c r="FK71" s="31"/>
      <c r="FL71" s="31"/>
      <c r="FM71" s="31"/>
      <c r="FN71" s="31"/>
      <c r="FO71" s="31"/>
      <c r="FP71" s="31"/>
      <c r="FQ71" s="31"/>
      <c r="FR71" s="31"/>
      <c r="FS71" s="31"/>
      <c r="FT71" s="31"/>
      <c r="FU71" s="31"/>
      <c r="FV71" s="31"/>
      <c r="FW71" s="31"/>
      <c r="FX71" s="31"/>
      <c r="FY71" s="31"/>
      <c r="FZ71" s="31"/>
      <c r="GA71" s="31"/>
      <c r="GB71" s="31"/>
      <c r="GC71" s="31"/>
      <c r="GD71" s="31"/>
      <c r="GE71" s="31"/>
      <c r="GF71" s="31"/>
      <c r="GG71" s="31"/>
      <c r="GH71" s="31"/>
      <c r="GI71" s="31"/>
      <c r="GJ71" s="31"/>
      <c r="GK71" s="31"/>
      <c r="GL71" s="31"/>
      <c r="GM71" s="31"/>
      <c r="GN71" s="31"/>
      <c r="GO71" s="31"/>
      <c r="GP71" s="31"/>
    </row>
    <row r="72" spans="1:198" ht="30" x14ac:dyDescent="0.25">
      <c r="A72" s="75" t="s">
        <v>77</v>
      </c>
      <c r="B72" s="144">
        <f>'2 уровень'!C157</f>
        <v>15</v>
      </c>
      <c r="C72" s="144">
        <f>'2 уровень'!D157</f>
        <v>3</v>
      </c>
      <c r="D72" s="33">
        <f>'2 уровень'!E157</f>
        <v>0</v>
      </c>
      <c r="E72" s="145">
        <f>'2 уровень'!F157</f>
        <v>0</v>
      </c>
      <c r="F72" s="263">
        <f>'2 уровень'!G157</f>
        <v>115.64505</v>
      </c>
      <c r="G72" s="263">
        <f>'2 уровень'!H157</f>
        <v>115.64505</v>
      </c>
      <c r="H72" s="263" t="e">
        <f>'2 уровень'!#REF!</f>
        <v>#REF!</v>
      </c>
      <c r="I72" s="263" t="e">
        <f>'2 уровень'!#REF!</f>
        <v>#REF!</v>
      </c>
      <c r="J72" s="263" t="e">
        <f>'2 уровень'!#REF!</f>
        <v>#REF!</v>
      </c>
      <c r="K72" s="263" t="e">
        <f>'2 уровень'!#REF!</f>
        <v>#REF!</v>
      </c>
      <c r="L72" s="263" t="e">
        <f>'2 уровень'!#REF!</f>
        <v>#REF!</v>
      </c>
      <c r="M72" s="263" t="e">
        <f>'2 уровень'!#REF!</f>
        <v>#REF!</v>
      </c>
      <c r="N72" s="263" t="e">
        <f>'2 уровень'!#REF!</f>
        <v>#REF!</v>
      </c>
      <c r="O72" s="263" t="e">
        <f>'2 уровень'!#REF!</f>
        <v>#REF!</v>
      </c>
      <c r="P72" s="263" t="e">
        <f>'2 уровень'!#REF!</f>
        <v>#REF!</v>
      </c>
      <c r="Q72" s="263">
        <f>'2 уровень'!I157</f>
        <v>19.274175</v>
      </c>
      <c r="R72" s="262">
        <f>'2 уровень'!J157</f>
        <v>0</v>
      </c>
      <c r="S72" s="262">
        <f>'2 уровень'!K157</f>
        <v>-19.274175</v>
      </c>
      <c r="T72" s="262">
        <f>'2 уровень'!L157</f>
        <v>-19.686240000000002</v>
      </c>
      <c r="U72" s="262">
        <f>'2 уровень'!M157</f>
        <v>-19.686240000000002</v>
      </c>
      <c r="V72" s="263">
        <f>'2 уровень'!N157</f>
        <v>0</v>
      </c>
      <c r="W72" s="68"/>
      <c r="Y72" s="588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  <c r="CT72" s="31"/>
      <c r="CU72" s="31"/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/>
      <c r="DG72" s="31"/>
      <c r="DH72" s="31"/>
      <c r="DI72" s="31"/>
      <c r="DJ72" s="31"/>
      <c r="DK72" s="31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/>
      <c r="EG72" s="31"/>
      <c r="EH72" s="31"/>
      <c r="EI72" s="31"/>
      <c r="EJ72" s="31"/>
      <c r="EK72" s="31"/>
      <c r="EL72" s="31"/>
      <c r="EM72" s="31"/>
      <c r="EN72" s="31"/>
      <c r="EO72" s="31"/>
      <c r="EP72" s="31"/>
      <c r="EQ72" s="31"/>
      <c r="ER72" s="31"/>
      <c r="ES72" s="31"/>
      <c r="ET72" s="31"/>
      <c r="EU72" s="31"/>
      <c r="EV72" s="31"/>
      <c r="EW72" s="31"/>
      <c r="EX72" s="31"/>
      <c r="EY72" s="31"/>
      <c r="EZ72" s="31"/>
      <c r="FA72" s="31"/>
      <c r="FB72" s="31"/>
      <c r="FC72" s="31"/>
      <c r="FD72" s="31"/>
      <c r="FE72" s="31"/>
      <c r="FF72" s="31"/>
      <c r="FG72" s="31"/>
      <c r="FH72" s="31"/>
      <c r="FI72" s="31"/>
      <c r="FJ72" s="31"/>
      <c r="FK72" s="31"/>
      <c r="FL72" s="31"/>
      <c r="FM72" s="31"/>
      <c r="FN72" s="31"/>
      <c r="FO72" s="31"/>
      <c r="FP72" s="31"/>
      <c r="FQ72" s="31"/>
      <c r="FR72" s="31"/>
      <c r="FS72" s="31"/>
      <c r="FT72" s="31"/>
      <c r="FU72" s="31"/>
      <c r="FV72" s="31"/>
      <c r="FW72" s="31"/>
      <c r="FX72" s="31"/>
      <c r="FY72" s="31"/>
      <c r="FZ72" s="31"/>
      <c r="GA72" s="31"/>
      <c r="GB72" s="31"/>
      <c r="GC72" s="31"/>
      <c r="GD72" s="31"/>
      <c r="GE72" s="31"/>
      <c r="GF72" s="31"/>
      <c r="GG72" s="31"/>
      <c r="GH72" s="31"/>
      <c r="GI72" s="31"/>
      <c r="GJ72" s="31"/>
      <c r="GK72" s="31"/>
      <c r="GL72" s="31"/>
      <c r="GM72" s="31"/>
      <c r="GN72" s="31"/>
      <c r="GO72" s="31"/>
      <c r="GP72" s="31"/>
    </row>
    <row r="73" spans="1:198" ht="30" x14ac:dyDescent="0.25">
      <c r="A73" s="75" t="s">
        <v>65</v>
      </c>
      <c r="B73" s="144">
        <f>'2 уровень'!C158</f>
        <v>157</v>
      </c>
      <c r="C73" s="144">
        <f>'2 уровень'!D158</f>
        <v>26</v>
      </c>
      <c r="D73" s="33">
        <f>'2 уровень'!E158</f>
        <v>7</v>
      </c>
      <c r="E73" s="145">
        <f>'2 уровень'!F158</f>
        <v>26.923076923076923</v>
      </c>
      <c r="F73" s="263">
        <f>'2 уровень'!G158</f>
        <v>1210.4181899999999</v>
      </c>
      <c r="G73" s="263">
        <f>'2 уровень'!H158</f>
        <v>1210.4181899999999</v>
      </c>
      <c r="H73" s="263" t="e">
        <f>'2 уровень'!#REF!</f>
        <v>#REF!</v>
      </c>
      <c r="I73" s="263" t="e">
        <f>'2 уровень'!#REF!</f>
        <v>#REF!</v>
      </c>
      <c r="J73" s="263" t="e">
        <f>'2 уровень'!#REF!</f>
        <v>#REF!</v>
      </c>
      <c r="K73" s="263" t="e">
        <f>'2 уровень'!#REF!</f>
        <v>#REF!</v>
      </c>
      <c r="L73" s="263" t="e">
        <f>'2 уровень'!#REF!</f>
        <v>#REF!</v>
      </c>
      <c r="M73" s="263" t="e">
        <f>'2 уровень'!#REF!</f>
        <v>#REF!</v>
      </c>
      <c r="N73" s="263" t="e">
        <f>'2 уровень'!#REF!</f>
        <v>#REF!</v>
      </c>
      <c r="O73" s="263" t="e">
        <f>'2 уровень'!#REF!</f>
        <v>#REF!</v>
      </c>
      <c r="P73" s="263" t="e">
        <f>'2 уровень'!#REF!</f>
        <v>#REF!</v>
      </c>
      <c r="Q73" s="263">
        <f>'2 уровень'!I158</f>
        <v>201.73636499999998</v>
      </c>
      <c r="R73" s="262">
        <f>'2 уровень'!J158</f>
        <v>53.967690000000005</v>
      </c>
      <c r="S73" s="262">
        <f>'2 уровень'!K158</f>
        <v>-147.76867499999997</v>
      </c>
      <c r="T73" s="262">
        <f>'2 уровень'!L158</f>
        <v>-13.12416</v>
      </c>
      <c r="U73" s="262">
        <f>'2 уровень'!M158</f>
        <v>40.843530000000001</v>
      </c>
      <c r="V73" s="263">
        <f>'2 уровень'!N158</f>
        <v>26.751592356687905</v>
      </c>
      <c r="W73" s="68"/>
      <c r="Y73" s="588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  <c r="ER73" s="31"/>
      <c r="ES73" s="31"/>
      <c r="ET73" s="31"/>
      <c r="EU73" s="31"/>
      <c r="EV73" s="31"/>
      <c r="EW73" s="31"/>
      <c r="EX73" s="31"/>
      <c r="EY73" s="31"/>
      <c r="EZ73" s="31"/>
      <c r="FA73" s="31"/>
      <c r="FB73" s="31"/>
      <c r="FC73" s="31"/>
      <c r="FD73" s="31"/>
      <c r="FE73" s="31"/>
      <c r="FF73" s="31"/>
      <c r="FG73" s="31"/>
      <c r="FH73" s="31"/>
      <c r="FI73" s="31"/>
      <c r="FJ73" s="31"/>
      <c r="FK73" s="31"/>
      <c r="FL73" s="31"/>
      <c r="FM73" s="31"/>
      <c r="FN73" s="31"/>
      <c r="FO73" s="31"/>
      <c r="FP73" s="31"/>
      <c r="FQ73" s="31"/>
      <c r="FR73" s="31"/>
      <c r="FS73" s="31"/>
      <c r="FT73" s="31"/>
      <c r="FU73" s="31"/>
      <c r="FV73" s="31"/>
      <c r="FW73" s="31"/>
      <c r="FX73" s="31"/>
      <c r="FY73" s="31"/>
      <c r="FZ73" s="31"/>
      <c r="GA73" s="31"/>
      <c r="GB73" s="31"/>
      <c r="GC73" s="31"/>
      <c r="GD73" s="31"/>
      <c r="GE73" s="31"/>
      <c r="GF73" s="31"/>
      <c r="GG73" s="31"/>
      <c r="GH73" s="31"/>
      <c r="GI73" s="31"/>
      <c r="GJ73" s="31"/>
      <c r="GK73" s="31"/>
      <c r="GL73" s="31"/>
      <c r="GM73" s="31"/>
      <c r="GN73" s="31"/>
      <c r="GO73" s="31"/>
      <c r="GP73" s="31"/>
    </row>
    <row r="74" spans="1:198" ht="30" x14ac:dyDescent="0.25">
      <c r="A74" s="207" t="s">
        <v>66</v>
      </c>
      <c r="B74" s="205">
        <f>'2 уровень'!C159</f>
        <v>7811</v>
      </c>
      <c r="C74" s="205">
        <f>'2 уровень'!D159</f>
        <v>1648</v>
      </c>
      <c r="D74" s="205">
        <f>'2 уровень'!E159</f>
        <v>1491</v>
      </c>
      <c r="E74" s="206">
        <f>'2 уровень'!F159</f>
        <v>358.89722398813308</v>
      </c>
      <c r="F74" s="261">
        <f>'2 уровень'!G159</f>
        <v>20603.342369999998</v>
      </c>
      <c r="G74" s="261">
        <f>'2 уровень'!H159</f>
        <v>20603.342369999998</v>
      </c>
      <c r="H74" s="261" t="e">
        <f>'2 уровень'!#REF!</f>
        <v>#REF!</v>
      </c>
      <c r="I74" s="261" t="e">
        <f>'2 уровень'!#REF!</f>
        <v>#REF!</v>
      </c>
      <c r="J74" s="261" t="e">
        <f>'2 уровень'!#REF!</f>
        <v>#REF!</v>
      </c>
      <c r="K74" s="261" t="e">
        <f>'2 уровень'!#REF!</f>
        <v>#REF!</v>
      </c>
      <c r="L74" s="261" t="e">
        <f>'2 уровень'!#REF!</f>
        <v>#REF!</v>
      </c>
      <c r="M74" s="261" t="e">
        <f>'2 уровень'!#REF!</f>
        <v>#REF!</v>
      </c>
      <c r="N74" s="261" t="e">
        <f>'2 уровень'!#REF!</f>
        <v>#REF!</v>
      </c>
      <c r="O74" s="261" t="e">
        <f>'2 уровень'!#REF!</f>
        <v>#REF!</v>
      </c>
      <c r="P74" s="261" t="e">
        <f>'2 уровень'!#REF!</f>
        <v>#REF!</v>
      </c>
      <c r="Q74" s="261">
        <f>'2 уровень'!I159</f>
        <v>3433.8903949999999</v>
      </c>
      <c r="R74" s="261">
        <f>'2 уровень'!J159</f>
        <v>2830.4606599999997</v>
      </c>
      <c r="S74" s="261">
        <f>'2 уровень'!K159</f>
        <v>-603.42973500000016</v>
      </c>
      <c r="T74" s="261">
        <f>'2 уровень'!L159</f>
        <v>0</v>
      </c>
      <c r="U74" s="261">
        <f>'2 уровень'!M159</f>
        <v>2830.4606599999997</v>
      </c>
      <c r="V74" s="261">
        <f>'2 уровень'!N159</f>
        <v>82.427227849827744</v>
      </c>
      <c r="W74" s="68"/>
      <c r="Y74" s="588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/>
      <c r="CR74" s="31"/>
      <c r="CS74" s="31"/>
      <c r="CT74" s="31"/>
      <c r="CU74" s="31"/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/>
      <c r="DG74" s="31"/>
      <c r="DH74" s="31"/>
      <c r="DI74" s="31"/>
      <c r="DJ74" s="31"/>
      <c r="DK74" s="31"/>
      <c r="DL74" s="31"/>
      <c r="DM74" s="31"/>
      <c r="DN74" s="31"/>
      <c r="DO74" s="31"/>
      <c r="DP74" s="31"/>
      <c r="DQ74" s="31"/>
      <c r="DR74" s="31"/>
      <c r="DS74" s="31"/>
      <c r="DT74" s="31"/>
      <c r="DU74" s="31"/>
      <c r="DV74" s="31"/>
      <c r="DW74" s="31"/>
      <c r="DX74" s="31"/>
      <c r="DY74" s="31"/>
      <c r="DZ74" s="31"/>
      <c r="EA74" s="31"/>
      <c r="EB74" s="31"/>
      <c r="EC74" s="31"/>
      <c r="ED74" s="31"/>
      <c r="EE74" s="31"/>
      <c r="EF74" s="31"/>
      <c r="EG74" s="31"/>
      <c r="EH74" s="31"/>
      <c r="EI74" s="31"/>
      <c r="EJ74" s="31"/>
      <c r="EK74" s="31"/>
      <c r="EL74" s="31"/>
      <c r="EM74" s="31"/>
      <c r="EN74" s="31"/>
      <c r="EO74" s="31"/>
      <c r="EP74" s="31"/>
      <c r="EQ74" s="31"/>
      <c r="ER74" s="31"/>
      <c r="ES74" s="31"/>
      <c r="ET74" s="31"/>
      <c r="EU74" s="31"/>
      <c r="EV74" s="31"/>
      <c r="EW74" s="31"/>
      <c r="EX74" s="31"/>
      <c r="EY74" s="31"/>
      <c r="EZ74" s="31"/>
      <c r="FA74" s="31"/>
      <c r="FB74" s="31"/>
      <c r="FC74" s="31"/>
      <c r="FD74" s="31"/>
      <c r="FE74" s="31"/>
      <c r="FF74" s="31"/>
      <c r="FG74" s="31"/>
      <c r="FH74" s="31"/>
      <c r="FI74" s="31"/>
      <c r="FJ74" s="31"/>
      <c r="FK74" s="31"/>
      <c r="FL74" s="31"/>
      <c r="FM74" s="31"/>
      <c r="FN74" s="31"/>
      <c r="FO74" s="31"/>
      <c r="FP74" s="31"/>
      <c r="FQ74" s="31"/>
      <c r="FR74" s="31"/>
      <c r="FS74" s="31"/>
      <c r="FT74" s="31"/>
      <c r="FU74" s="31"/>
      <c r="FV74" s="31"/>
      <c r="FW74" s="31"/>
      <c r="FX74" s="31"/>
      <c r="FY74" s="31"/>
      <c r="FZ74" s="31"/>
      <c r="GA74" s="31"/>
      <c r="GB74" s="31"/>
      <c r="GC74" s="31"/>
      <c r="GD74" s="31"/>
      <c r="GE74" s="31"/>
      <c r="GF74" s="31"/>
      <c r="GG74" s="31"/>
      <c r="GH74" s="31"/>
      <c r="GI74" s="31"/>
      <c r="GJ74" s="31"/>
      <c r="GK74" s="31"/>
      <c r="GL74" s="31"/>
      <c r="GM74" s="31"/>
      <c r="GN74" s="31"/>
      <c r="GO74" s="31"/>
      <c r="GP74" s="31"/>
    </row>
    <row r="75" spans="1:198" ht="30" x14ac:dyDescent="0.25">
      <c r="A75" s="75" t="s">
        <v>62</v>
      </c>
      <c r="B75" s="144">
        <f>'2 уровень'!C160</f>
        <v>1950</v>
      </c>
      <c r="C75" s="144">
        <f>'2 уровень'!D160</f>
        <v>671</v>
      </c>
      <c r="D75" s="33">
        <f>'2 уровень'!E160</f>
        <v>804</v>
      </c>
      <c r="E75" s="145">
        <f>'2 уровень'!F160</f>
        <v>377.33333333333337</v>
      </c>
      <c r="F75" s="263">
        <f>'2 уровень'!G160</f>
        <v>2757.3</v>
      </c>
      <c r="G75" s="263">
        <f>'2 уровень'!H160</f>
        <v>2757.3</v>
      </c>
      <c r="H75" s="263" t="e">
        <f>'2 уровень'!#REF!</f>
        <v>#REF!</v>
      </c>
      <c r="I75" s="263" t="e">
        <f>'2 уровень'!#REF!</f>
        <v>#REF!</v>
      </c>
      <c r="J75" s="263" t="e">
        <f>'2 уровень'!#REF!</f>
        <v>#REF!</v>
      </c>
      <c r="K75" s="263" t="e">
        <f>'2 уровень'!#REF!</f>
        <v>#REF!</v>
      </c>
      <c r="L75" s="263" t="e">
        <f>'2 уровень'!#REF!</f>
        <v>#REF!</v>
      </c>
      <c r="M75" s="263" t="e">
        <f>'2 уровень'!#REF!</f>
        <v>#REF!</v>
      </c>
      <c r="N75" s="263" t="e">
        <f>'2 уровень'!#REF!</f>
        <v>#REF!</v>
      </c>
      <c r="O75" s="263" t="e">
        <f>'2 уровень'!#REF!</f>
        <v>#REF!</v>
      </c>
      <c r="P75" s="263" t="e">
        <f>'2 уровень'!#REF!</f>
        <v>#REF!</v>
      </c>
      <c r="Q75" s="263">
        <f>'2 уровень'!I160</f>
        <v>459.55</v>
      </c>
      <c r="R75" s="262">
        <f>'2 уровень'!J160</f>
        <v>1113.6824199999999</v>
      </c>
      <c r="S75" s="262">
        <f>'2 уровень'!K160</f>
        <v>654.13241999999991</v>
      </c>
      <c r="T75" s="262">
        <f>'2 уровень'!L160</f>
        <v>0</v>
      </c>
      <c r="U75" s="262">
        <f>'2 уровень'!M160</f>
        <v>1113.6824199999999</v>
      </c>
      <c r="V75" s="263">
        <f>'2 уровень'!N160</f>
        <v>242.34194755739304</v>
      </c>
      <c r="W75" s="68"/>
      <c r="Y75" s="588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/>
      <c r="CR75" s="31"/>
      <c r="CS75" s="31"/>
      <c r="CT75" s="31"/>
      <c r="CU75" s="31"/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/>
      <c r="DG75" s="31"/>
      <c r="DH75" s="31"/>
      <c r="DI75" s="31"/>
      <c r="DJ75" s="31"/>
      <c r="DK75" s="31"/>
      <c r="DL75" s="31"/>
      <c r="DM75" s="31"/>
      <c r="DN75" s="31"/>
      <c r="DO75" s="31"/>
      <c r="DP75" s="31"/>
      <c r="DQ75" s="31"/>
      <c r="DR75" s="31"/>
      <c r="DS75" s="31"/>
      <c r="DT75" s="31"/>
      <c r="DU75" s="31"/>
      <c r="DV75" s="31"/>
      <c r="DW75" s="31"/>
      <c r="DX75" s="31"/>
      <c r="DY75" s="31"/>
      <c r="DZ75" s="31"/>
      <c r="EA75" s="31"/>
      <c r="EB75" s="31"/>
      <c r="EC75" s="31"/>
      <c r="ED75" s="31"/>
      <c r="EE75" s="31"/>
      <c r="EF75" s="31"/>
      <c r="EG75" s="31"/>
      <c r="EH75" s="31"/>
      <c r="EI75" s="31"/>
      <c r="EJ75" s="31"/>
      <c r="EK75" s="31"/>
      <c r="EL75" s="31"/>
      <c r="EM75" s="31"/>
      <c r="EN75" s="31"/>
      <c r="EO75" s="31"/>
      <c r="EP75" s="31"/>
      <c r="EQ75" s="31"/>
      <c r="ER75" s="31"/>
      <c r="ES75" s="31"/>
      <c r="ET75" s="31"/>
      <c r="EU75" s="31"/>
      <c r="EV75" s="31"/>
      <c r="EW75" s="31"/>
      <c r="EX75" s="31"/>
      <c r="EY75" s="31"/>
      <c r="EZ75" s="31"/>
      <c r="FA75" s="31"/>
      <c r="FB75" s="31"/>
      <c r="FC75" s="31"/>
      <c r="FD75" s="31"/>
      <c r="FE75" s="31"/>
      <c r="FF75" s="31"/>
      <c r="FG75" s="31"/>
      <c r="FH75" s="31"/>
      <c r="FI75" s="31"/>
      <c r="FJ75" s="31"/>
      <c r="FK75" s="31"/>
      <c r="FL75" s="31"/>
      <c r="FM75" s="31"/>
      <c r="FN75" s="31"/>
      <c r="FO75" s="31"/>
      <c r="FP75" s="31"/>
      <c r="FQ75" s="31"/>
      <c r="FR75" s="31"/>
      <c r="FS75" s="31"/>
      <c r="FT75" s="31"/>
      <c r="FU75" s="31"/>
      <c r="FV75" s="31"/>
      <c r="FW75" s="31"/>
      <c r="FX75" s="31"/>
      <c r="FY75" s="31"/>
      <c r="FZ75" s="31"/>
      <c r="GA75" s="31"/>
      <c r="GB75" s="31"/>
      <c r="GC75" s="31"/>
      <c r="GD75" s="31"/>
      <c r="GE75" s="31"/>
      <c r="GF75" s="31"/>
      <c r="GG75" s="31"/>
      <c r="GH75" s="31"/>
      <c r="GI75" s="31"/>
      <c r="GJ75" s="31"/>
      <c r="GK75" s="31"/>
      <c r="GL75" s="31"/>
      <c r="GM75" s="31"/>
      <c r="GN75" s="31"/>
      <c r="GO75" s="31"/>
      <c r="GP75" s="31"/>
    </row>
    <row r="76" spans="1:198" ht="45" x14ac:dyDescent="0.25">
      <c r="A76" s="75" t="s">
        <v>90</v>
      </c>
      <c r="B76" s="144">
        <f>'2 уровень'!C161</f>
        <v>0</v>
      </c>
      <c r="C76" s="144">
        <f>'2 уровень'!D161</f>
        <v>0</v>
      </c>
      <c r="D76" s="33">
        <f>'2 уровень'!E161</f>
        <v>0</v>
      </c>
      <c r="E76" s="145">
        <f>'2 уровень'!F161</f>
        <v>0</v>
      </c>
      <c r="F76" s="263">
        <f>'2 уровень'!G161</f>
        <v>0</v>
      </c>
      <c r="G76" s="263">
        <f>'2 уровень'!H161</f>
        <v>0</v>
      </c>
      <c r="H76" s="263" t="e">
        <f>'2 уровень'!#REF!</f>
        <v>#REF!</v>
      </c>
      <c r="I76" s="263" t="e">
        <f>'2 уровень'!#REF!</f>
        <v>#REF!</v>
      </c>
      <c r="J76" s="263" t="e">
        <f>'2 уровень'!#REF!</f>
        <v>#REF!</v>
      </c>
      <c r="K76" s="263" t="e">
        <f>'2 уровень'!#REF!</f>
        <v>#REF!</v>
      </c>
      <c r="L76" s="263" t="e">
        <f>'2 уровень'!#REF!</f>
        <v>#REF!</v>
      </c>
      <c r="M76" s="263" t="e">
        <f>'2 уровень'!#REF!</f>
        <v>#REF!</v>
      </c>
      <c r="N76" s="263" t="e">
        <f>'2 уровень'!#REF!</f>
        <v>#REF!</v>
      </c>
      <c r="O76" s="263" t="e">
        <f>'2 уровень'!#REF!</f>
        <v>#REF!</v>
      </c>
      <c r="P76" s="263" t="e">
        <f>'2 уровень'!#REF!</f>
        <v>#REF!</v>
      </c>
      <c r="Q76" s="263">
        <f>'2 уровень'!I161</f>
        <v>0</v>
      </c>
      <c r="R76" s="262">
        <f>'2 уровень'!J161</f>
        <v>0</v>
      </c>
      <c r="S76" s="262">
        <f>'2 уровень'!K161</f>
        <v>0</v>
      </c>
      <c r="T76" s="262">
        <f>'2 уровень'!L161</f>
        <v>0</v>
      </c>
      <c r="U76" s="262">
        <f>'2 уровень'!M161</f>
        <v>0</v>
      </c>
      <c r="V76" s="263">
        <f>'2 уровень'!N161</f>
        <v>0</v>
      </c>
      <c r="W76" s="68"/>
      <c r="Y76" s="588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31"/>
      <c r="CF76" s="31"/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/>
      <c r="CR76" s="31"/>
      <c r="CS76" s="31"/>
      <c r="CT76" s="31"/>
      <c r="CU76" s="31"/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/>
      <c r="DG76" s="31"/>
      <c r="DH76" s="31"/>
      <c r="DI76" s="31"/>
      <c r="DJ76" s="31"/>
      <c r="DK76" s="31"/>
      <c r="DL76" s="31"/>
      <c r="DM76" s="31"/>
      <c r="DN76" s="31"/>
      <c r="DO76" s="31"/>
      <c r="DP76" s="31"/>
      <c r="DQ76" s="31"/>
      <c r="DR76" s="31"/>
      <c r="DS76" s="31"/>
      <c r="DT76" s="31"/>
      <c r="DU76" s="31"/>
      <c r="DV76" s="31"/>
      <c r="DW76" s="31"/>
      <c r="DX76" s="31"/>
      <c r="DY76" s="31"/>
      <c r="DZ76" s="31"/>
      <c r="EA76" s="31"/>
      <c r="EB76" s="31"/>
      <c r="EC76" s="31"/>
      <c r="ED76" s="31"/>
      <c r="EE76" s="31"/>
      <c r="EF76" s="31"/>
      <c r="EG76" s="31"/>
      <c r="EH76" s="31"/>
      <c r="EI76" s="31"/>
      <c r="EJ76" s="31"/>
      <c r="EK76" s="31"/>
      <c r="EL76" s="31"/>
      <c r="EM76" s="31"/>
      <c r="EN76" s="31"/>
      <c r="EO76" s="31"/>
      <c r="EP76" s="31"/>
      <c r="EQ76" s="31"/>
      <c r="ER76" s="31"/>
      <c r="ES76" s="31"/>
      <c r="ET76" s="31"/>
      <c r="EU76" s="31"/>
      <c r="EV76" s="31"/>
      <c r="EW76" s="31"/>
      <c r="EX76" s="31"/>
      <c r="EY76" s="31"/>
      <c r="EZ76" s="31"/>
      <c r="FA76" s="31"/>
      <c r="FB76" s="31"/>
      <c r="FC76" s="31"/>
      <c r="FD76" s="31"/>
      <c r="FE76" s="31"/>
      <c r="FF76" s="31"/>
      <c r="FG76" s="31"/>
      <c r="FH76" s="31"/>
      <c r="FI76" s="31"/>
      <c r="FJ76" s="31"/>
      <c r="FK76" s="31"/>
      <c r="FL76" s="31"/>
      <c r="FM76" s="31"/>
      <c r="FN76" s="31"/>
      <c r="FO76" s="31"/>
      <c r="FP76" s="31"/>
      <c r="FQ76" s="31"/>
      <c r="FR76" s="31"/>
      <c r="FS76" s="31"/>
      <c r="FT76" s="31"/>
      <c r="FU76" s="31"/>
      <c r="FV76" s="31"/>
      <c r="FW76" s="31"/>
      <c r="FX76" s="31"/>
      <c r="FY76" s="31"/>
      <c r="FZ76" s="31"/>
      <c r="GA76" s="31"/>
      <c r="GB76" s="31"/>
      <c r="GC76" s="31"/>
      <c r="GD76" s="31"/>
      <c r="GE76" s="31"/>
      <c r="GF76" s="31"/>
      <c r="GG76" s="31"/>
      <c r="GH76" s="31"/>
      <c r="GI76" s="31"/>
      <c r="GJ76" s="31"/>
      <c r="GK76" s="31"/>
      <c r="GL76" s="31"/>
      <c r="GM76" s="31"/>
      <c r="GN76" s="31"/>
      <c r="GO76" s="31"/>
      <c r="GP76" s="31"/>
    </row>
    <row r="77" spans="1:198" ht="60" x14ac:dyDescent="0.25">
      <c r="A77" s="75" t="s">
        <v>45</v>
      </c>
      <c r="B77" s="144">
        <f>'2 уровень'!C162</f>
        <v>5141</v>
      </c>
      <c r="C77" s="144">
        <f>'2 уровень'!D162</f>
        <v>857</v>
      </c>
      <c r="D77" s="33">
        <f>'2 уровень'!E162</f>
        <v>510</v>
      </c>
      <c r="E77" s="145">
        <f>'2 уровень'!F162</f>
        <v>59.509918319719958</v>
      </c>
      <c r="F77" s="263">
        <f>'2 уровень'!G162</f>
        <v>16733.800769999998</v>
      </c>
      <c r="G77" s="263">
        <f>'2 уровень'!H162</f>
        <v>16733.800769999998</v>
      </c>
      <c r="H77" s="263" t="e">
        <f>'2 уровень'!#REF!</f>
        <v>#REF!</v>
      </c>
      <c r="I77" s="263" t="e">
        <f>'2 уровень'!#REF!</f>
        <v>#REF!</v>
      </c>
      <c r="J77" s="263" t="e">
        <f>'2 уровень'!#REF!</f>
        <v>#REF!</v>
      </c>
      <c r="K77" s="263" t="e">
        <f>'2 уровень'!#REF!</f>
        <v>#REF!</v>
      </c>
      <c r="L77" s="263" t="e">
        <f>'2 уровень'!#REF!</f>
        <v>#REF!</v>
      </c>
      <c r="M77" s="263" t="e">
        <f>'2 уровень'!#REF!</f>
        <v>#REF!</v>
      </c>
      <c r="N77" s="263" t="e">
        <f>'2 уровень'!#REF!</f>
        <v>#REF!</v>
      </c>
      <c r="O77" s="263" t="e">
        <f>'2 уровень'!#REF!</f>
        <v>#REF!</v>
      </c>
      <c r="P77" s="263" t="e">
        <f>'2 уровень'!#REF!</f>
        <v>#REF!</v>
      </c>
      <c r="Q77" s="263">
        <f>'2 уровень'!I162</f>
        <v>2788.9667949999998</v>
      </c>
      <c r="R77" s="262">
        <f>'2 уровень'!J162</f>
        <v>1471.7552999999998</v>
      </c>
      <c r="S77" s="262">
        <f>'2 уровень'!K162</f>
        <v>-1317.211495</v>
      </c>
      <c r="T77" s="262">
        <f>'2 уровень'!L162</f>
        <v>0</v>
      </c>
      <c r="U77" s="262">
        <f>'2 уровень'!M162</f>
        <v>1471.7552999999998</v>
      </c>
      <c r="V77" s="263">
        <f>'2 уровень'!N162</f>
        <v>52.770628271320099</v>
      </c>
      <c r="W77" s="68"/>
      <c r="Y77" s="588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/>
      <c r="CR77" s="31"/>
      <c r="CS77" s="31"/>
      <c r="CT77" s="31"/>
      <c r="CU77" s="31"/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/>
      <c r="DG77" s="31"/>
      <c r="DH77" s="31"/>
      <c r="DI77" s="31"/>
      <c r="DJ77" s="31"/>
      <c r="DK77" s="31"/>
      <c r="DL77" s="31"/>
      <c r="DM77" s="31"/>
      <c r="DN77" s="31"/>
      <c r="DO77" s="31"/>
      <c r="DP77" s="31"/>
      <c r="DQ77" s="31"/>
      <c r="DR77" s="31"/>
      <c r="DS77" s="31"/>
      <c r="DT77" s="31"/>
      <c r="DU77" s="31"/>
      <c r="DV77" s="31"/>
      <c r="DW77" s="31"/>
      <c r="DX77" s="31"/>
      <c r="DY77" s="31"/>
      <c r="DZ77" s="31"/>
      <c r="EA77" s="31"/>
      <c r="EB77" s="31"/>
      <c r="EC77" s="31"/>
      <c r="ED77" s="31"/>
      <c r="EE77" s="31"/>
      <c r="EF77" s="31"/>
      <c r="EG77" s="31"/>
      <c r="EH77" s="31"/>
      <c r="EI77" s="31"/>
      <c r="EJ77" s="31"/>
      <c r="EK77" s="31"/>
      <c r="EL77" s="31"/>
      <c r="EM77" s="31"/>
      <c r="EN77" s="31"/>
      <c r="EO77" s="31"/>
      <c r="EP77" s="31"/>
      <c r="EQ77" s="31"/>
      <c r="ER77" s="31"/>
      <c r="ES77" s="31"/>
      <c r="ET77" s="31"/>
      <c r="EU77" s="31"/>
      <c r="EV77" s="31"/>
      <c r="EW77" s="31"/>
      <c r="EX77" s="31"/>
      <c r="EY77" s="31"/>
      <c r="EZ77" s="31"/>
      <c r="FA77" s="31"/>
      <c r="FB77" s="31"/>
      <c r="FC77" s="31"/>
      <c r="FD77" s="31"/>
      <c r="FE77" s="31"/>
      <c r="FF77" s="31"/>
      <c r="FG77" s="31"/>
      <c r="FH77" s="31"/>
      <c r="FI77" s="31"/>
      <c r="FJ77" s="31"/>
      <c r="FK77" s="31"/>
      <c r="FL77" s="31"/>
      <c r="FM77" s="31"/>
      <c r="FN77" s="31"/>
      <c r="FO77" s="31"/>
      <c r="FP77" s="31"/>
      <c r="FQ77" s="31"/>
      <c r="FR77" s="31"/>
      <c r="FS77" s="31"/>
      <c r="FT77" s="31"/>
      <c r="FU77" s="31"/>
      <c r="FV77" s="31"/>
      <c r="FW77" s="31"/>
      <c r="FX77" s="31"/>
      <c r="FY77" s="31"/>
      <c r="FZ77" s="31"/>
      <c r="GA77" s="31"/>
      <c r="GB77" s="31"/>
      <c r="GC77" s="31"/>
      <c r="GD77" s="31"/>
      <c r="GE77" s="31"/>
      <c r="GF77" s="31"/>
      <c r="GG77" s="31"/>
      <c r="GH77" s="31"/>
      <c r="GI77" s="31"/>
      <c r="GJ77" s="31"/>
      <c r="GK77" s="31"/>
      <c r="GL77" s="31"/>
      <c r="GM77" s="31"/>
      <c r="GN77" s="31"/>
      <c r="GO77" s="31"/>
      <c r="GP77" s="31"/>
    </row>
    <row r="78" spans="1:198" ht="45.75" thickBot="1" x14ac:dyDescent="0.3">
      <c r="A78" s="75" t="s">
        <v>63</v>
      </c>
      <c r="B78" s="144">
        <f>'2 уровень'!C163</f>
        <v>720</v>
      </c>
      <c r="C78" s="144">
        <f>'2 уровень'!D163</f>
        <v>120</v>
      </c>
      <c r="D78" s="33">
        <f>'2 уровень'!E163</f>
        <v>177</v>
      </c>
      <c r="E78" s="145">
        <f>'2 уровень'!F163</f>
        <v>147.5</v>
      </c>
      <c r="F78" s="263">
        <f>'2 уровень'!G163</f>
        <v>1112.2416000000001</v>
      </c>
      <c r="G78" s="263">
        <f>'2 уровень'!H163</f>
        <v>1112.2416000000001</v>
      </c>
      <c r="H78" s="263" t="e">
        <f>'2 уровень'!#REF!</f>
        <v>#REF!</v>
      </c>
      <c r="I78" s="263" t="e">
        <f>'2 уровень'!#REF!</f>
        <v>#REF!</v>
      </c>
      <c r="J78" s="263" t="e">
        <f>'2 уровень'!#REF!</f>
        <v>#REF!</v>
      </c>
      <c r="K78" s="263" t="e">
        <f>'2 уровень'!#REF!</f>
        <v>#REF!</v>
      </c>
      <c r="L78" s="263" t="e">
        <f>'2 уровень'!#REF!</f>
        <v>#REF!</v>
      </c>
      <c r="M78" s="263" t="e">
        <f>'2 уровень'!#REF!</f>
        <v>#REF!</v>
      </c>
      <c r="N78" s="263" t="e">
        <f>'2 уровень'!#REF!</f>
        <v>#REF!</v>
      </c>
      <c r="O78" s="263" t="e">
        <f>'2 уровень'!#REF!</f>
        <v>#REF!</v>
      </c>
      <c r="P78" s="263" t="e">
        <f>'2 уровень'!#REF!</f>
        <v>#REF!</v>
      </c>
      <c r="Q78" s="263">
        <f>'2 уровень'!I163</f>
        <v>185.37360000000001</v>
      </c>
      <c r="R78" s="262">
        <f>'2 уровень'!J163</f>
        <v>245.02294000000001</v>
      </c>
      <c r="S78" s="262">
        <f>'2 уровень'!K163</f>
        <v>59.649339999999995</v>
      </c>
      <c r="T78" s="262">
        <f>'2 уровень'!L163</f>
        <v>0</v>
      </c>
      <c r="U78" s="262">
        <f>'2 уровень'!M163</f>
        <v>245.02294000000001</v>
      </c>
      <c r="V78" s="263">
        <f>'2 уровень'!N163</f>
        <v>132.17790451283247</v>
      </c>
      <c r="W78" s="68"/>
      <c r="Y78" s="588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/>
      <c r="CR78" s="31"/>
      <c r="CS78" s="31"/>
      <c r="CT78" s="31"/>
      <c r="CU78" s="31"/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/>
      <c r="DG78" s="31"/>
      <c r="DH78" s="31"/>
      <c r="DI78" s="31"/>
      <c r="DJ78" s="31"/>
      <c r="DK78" s="31"/>
      <c r="DL78" s="31"/>
      <c r="DM78" s="31"/>
      <c r="DN78" s="31"/>
      <c r="DO78" s="31"/>
      <c r="DP78" s="31"/>
      <c r="DQ78" s="31"/>
      <c r="DR78" s="31"/>
      <c r="DS78" s="31"/>
      <c r="DT78" s="31"/>
      <c r="DU78" s="31"/>
      <c r="DV78" s="31"/>
      <c r="DW78" s="31"/>
      <c r="DX78" s="31"/>
      <c r="DY78" s="31"/>
      <c r="DZ78" s="31"/>
      <c r="EA78" s="31"/>
      <c r="EB78" s="31"/>
      <c r="EC78" s="31"/>
      <c r="ED78" s="31"/>
      <c r="EE78" s="31"/>
      <c r="EF78" s="31"/>
      <c r="EG78" s="31"/>
      <c r="EH78" s="31"/>
      <c r="EI78" s="31"/>
      <c r="EJ78" s="31"/>
      <c r="EK78" s="31"/>
      <c r="EL78" s="31"/>
      <c r="EM78" s="31"/>
      <c r="EN78" s="31"/>
      <c r="EO78" s="31"/>
      <c r="EP78" s="31"/>
      <c r="EQ78" s="31"/>
      <c r="ER78" s="31"/>
      <c r="ES78" s="31"/>
      <c r="ET78" s="31"/>
      <c r="EU78" s="31"/>
      <c r="EV78" s="31"/>
      <c r="EW78" s="31"/>
      <c r="EX78" s="31"/>
      <c r="EY78" s="31"/>
      <c r="EZ78" s="31"/>
      <c r="FA78" s="31"/>
      <c r="FB78" s="31"/>
      <c r="FC78" s="31"/>
      <c r="FD78" s="31"/>
      <c r="FE78" s="31"/>
      <c r="FF78" s="31"/>
      <c r="FG78" s="31"/>
      <c r="FH78" s="31"/>
      <c r="FI78" s="31"/>
      <c r="FJ78" s="31"/>
      <c r="FK78" s="31"/>
      <c r="FL78" s="31"/>
      <c r="FM78" s="31"/>
      <c r="FN78" s="31"/>
      <c r="FO78" s="31"/>
      <c r="FP78" s="31"/>
      <c r="FQ78" s="31"/>
      <c r="FR78" s="31"/>
      <c r="FS78" s="31"/>
      <c r="FT78" s="31"/>
      <c r="FU78" s="31"/>
      <c r="FV78" s="31"/>
      <c r="FW78" s="31"/>
      <c r="FX78" s="31"/>
      <c r="FY78" s="31"/>
      <c r="FZ78" s="31"/>
      <c r="GA78" s="31"/>
      <c r="GB78" s="31"/>
      <c r="GC78" s="31"/>
      <c r="GD78" s="31"/>
      <c r="GE78" s="31"/>
      <c r="GF78" s="31"/>
      <c r="GG78" s="31"/>
      <c r="GH78" s="31"/>
      <c r="GI78" s="31"/>
      <c r="GJ78" s="31"/>
      <c r="GK78" s="31"/>
      <c r="GL78" s="31"/>
      <c r="GM78" s="31"/>
      <c r="GN78" s="31"/>
      <c r="GO78" s="31"/>
      <c r="GP78" s="31"/>
    </row>
    <row r="79" spans="1:198" ht="15.75" thickBot="1" x14ac:dyDescent="0.3">
      <c r="A79" s="210" t="s">
        <v>4</v>
      </c>
      <c r="B79" s="216">
        <f>'2 уровень'!C164</f>
        <v>0</v>
      </c>
      <c r="C79" s="216">
        <f>'2 уровень'!D164</f>
        <v>0</v>
      </c>
      <c r="D79" s="211">
        <f>'2 уровень'!E164</f>
        <v>0</v>
      </c>
      <c r="E79" s="217">
        <f>'2 уровень'!F164</f>
        <v>0</v>
      </c>
      <c r="F79" s="273">
        <f>'2 уровень'!G164</f>
        <v>38333.833609999994</v>
      </c>
      <c r="G79" s="273">
        <f>'2 уровень'!H164</f>
        <v>38333.833609999994</v>
      </c>
      <c r="H79" s="273" t="e">
        <f>'2 уровень'!#REF!</f>
        <v>#REF!</v>
      </c>
      <c r="I79" s="273" t="e">
        <f>'2 уровень'!#REF!</f>
        <v>#REF!</v>
      </c>
      <c r="J79" s="273" t="e">
        <f>'2 уровень'!#REF!</f>
        <v>#REF!</v>
      </c>
      <c r="K79" s="273" t="e">
        <f>'2 уровень'!#REF!</f>
        <v>#REF!</v>
      </c>
      <c r="L79" s="273" t="e">
        <f>'2 уровень'!#REF!</f>
        <v>#REF!</v>
      </c>
      <c r="M79" s="273" t="e">
        <f>'2 уровень'!#REF!</f>
        <v>#REF!</v>
      </c>
      <c r="N79" s="273" t="e">
        <f>'2 уровень'!#REF!</f>
        <v>#REF!</v>
      </c>
      <c r="O79" s="273" t="e">
        <f>'2 уровень'!#REF!</f>
        <v>#REF!</v>
      </c>
      <c r="P79" s="273" t="e">
        <f>'2 уровень'!#REF!</f>
        <v>#REF!</v>
      </c>
      <c r="Q79" s="273">
        <f>'2 уровень'!I164</f>
        <v>6388.972268333333</v>
      </c>
      <c r="R79" s="269">
        <f>'2 уровень'!J164</f>
        <v>5084.4823299999998</v>
      </c>
      <c r="S79" s="269">
        <f>'2 уровень'!K164</f>
        <v>-1304.4899383333332</v>
      </c>
      <c r="T79" s="269">
        <f>'2 уровень'!L164</f>
        <v>-44.798320000000004</v>
      </c>
      <c r="U79" s="269">
        <f>'2 уровень'!M164</f>
        <v>5039.6840099999999</v>
      </c>
      <c r="V79" s="273">
        <f>'2 уровень'!N164</f>
        <v>79.582163084366769</v>
      </c>
      <c r="W79" s="68"/>
      <c r="Y79" s="588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/>
      <c r="CR79" s="31"/>
      <c r="CS79" s="31"/>
      <c r="CT79" s="31"/>
      <c r="CU79" s="31"/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/>
      <c r="DG79" s="31"/>
      <c r="DH79" s="31"/>
      <c r="DI79" s="31"/>
      <c r="DJ79" s="31"/>
      <c r="DK79" s="31"/>
      <c r="DL79" s="31"/>
      <c r="DM79" s="31"/>
      <c r="DN79" s="31"/>
      <c r="DO79" s="31"/>
      <c r="DP79" s="31"/>
      <c r="DQ79" s="31"/>
      <c r="DR79" s="31"/>
      <c r="DS79" s="31"/>
      <c r="DT79" s="31"/>
      <c r="DU79" s="31"/>
      <c r="DV79" s="31"/>
      <c r="DW79" s="31"/>
      <c r="DX79" s="31"/>
      <c r="DY79" s="31"/>
      <c r="DZ79" s="31"/>
      <c r="EA79" s="31"/>
      <c r="EB79" s="31"/>
      <c r="EC79" s="31"/>
      <c r="ED79" s="31"/>
      <c r="EE79" s="31"/>
      <c r="EF79" s="31"/>
      <c r="EG79" s="31"/>
      <c r="EH79" s="31"/>
      <c r="EI79" s="31"/>
      <c r="EJ79" s="31"/>
      <c r="EK79" s="31"/>
      <c r="EL79" s="31"/>
      <c r="EM79" s="31"/>
      <c r="EN79" s="31"/>
      <c r="EO79" s="31"/>
      <c r="EP79" s="31"/>
      <c r="EQ79" s="31"/>
      <c r="ER79" s="31"/>
      <c r="ES79" s="31"/>
      <c r="ET79" s="31"/>
      <c r="EU79" s="31"/>
      <c r="EV79" s="31"/>
      <c r="EW79" s="31"/>
      <c r="EX79" s="31"/>
      <c r="EY79" s="31"/>
      <c r="EZ79" s="31"/>
      <c r="FA79" s="31"/>
      <c r="FB79" s="31"/>
      <c r="FC79" s="31"/>
      <c r="FD79" s="31"/>
      <c r="FE79" s="31"/>
      <c r="FF79" s="31"/>
      <c r="FG79" s="31"/>
      <c r="FH79" s="31"/>
      <c r="FI79" s="31"/>
      <c r="FJ79" s="31"/>
      <c r="FK79" s="31"/>
      <c r="FL79" s="31"/>
      <c r="FM79" s="31"/>
      <c r="FN79" s="31"/>
      <c r="FO79" s="31"/>
      <c r="FP79" s="31"/>
      <c r="FQ79" s="31"/>
      <c r="FR79" s="31"/>
      <c r="FS79" s="31"/>
      <c r="FT79" s="31"/>
      <c r="FU79" s="31"/>
      <c r="FV79" s="31"/>
      <c r="FW79" s="31"/>
      <c r="FX79" s="31"/>
      <c r="FY79" s="31"/>
      <c r="FZ79" s="31"/>
      <c r="GA79" s="31"/>
      <c r="GB79" s="31"/>
      <c r="GC79" s="31"/>
      <c r="GD79" s="31"/>
      <c r="GE79" s="31"/>
      <c r="GF79" s="31"/>
      <c r="GG79" s="31"/>
      <c r="GH79" s="31"/>
      <c r="GI79" s="31"/>
      <c r="GJ79" s="31"/>
      <c r="GK79" s="31"/>
      <c r="GL79" s="31"/>
      <c r="GM79" s="31"/>
      <c r="GN79" s="31"/>
      <c r="GO79" s="31"/>
      <c r="GP79" s="31"/>
    </row>
    <row r="80" spans="1:198" s="31" customFormat="1" ht="15" customHeight="1" x14ac:dyDescent="0.25">
      <c r="A80" s="125" t="s">
        <v>21</v>
      </c>
      <c r="B80" s="142"/>
      <c r="C80" s="142"/>
      <c r="D80" s="235"/>
      <c r="E80" s="143"/>
      <c r="F80" s="271"/>
      <c r="G80" s="271"/>
      <c r="H80" s="271"/>
      <c r="I80" s="271"/>
      <c r="J80" s="271"/>
      <c r="K80" s="271"/>
      <c r="L80" s="271"/>
      <c r="M80" s="271"/>
      <c r="N80" s="271"/>
      <c r="O80" s="271"/>
      <c r="P80" s="271"/>
      <c r="Q80" s="271"/>
      <c r="R80" s="272"/>
      <c r="S80" s="272"/>
      <c r="T80" s="272"/>
      <c r="U80" s="272"/>
      <c r="V80" s="271"/>
      <c r="W80" s="68"/>
      <c r="X80" s="244"/>
      <c r="Y80" s="588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0"/>
      <c r="CA80" s="30"/>
      <c r="CB80" s="30"/>
      <c r="CC80" s="30"/>
      <c r="CD80" s="30"/>
      <c r="CE80" s="30"/>
      <c r="CF80" s="30"/>
      <c r="CG80" s="30"/>
      <c r="CH80" s="30"/>
      <c r="CI80" s="30"/>
      <c r="CJ80" s="30"/>
      <c r="CK80" s="30"/>
      <c r="CL80" s="30"/>
      <c r="CM80" s="30"/>
      <c r="CN80" s="30"/>
      <c r="CO80" s="30"/>
      <c r="CP80" s="30"/>
      <c r="CQ80" s="30"/>
      <c r="CR80" s="30"/>
      <c r="CS80" s="30"/>
      <c r="CT80" s="30"/>
      <c r="CU80" s="30"/>
      <c r="CV80" s="30"/>
      <c r="CW80" s="30"/>
      <c r="CX80" s="30"/>
      <c r="CY80" s="30"/>
      <c r="CZ80" s="30"/>
      <c r="DA80" s="30"/>
      <c r="DB80" s="30"/>
      <c r="DC80" s="30"/>
      <c r="DD80" s="30"/>
      <c r="DE80" s="30"/>
      <c r="DF80" s="30"/>
      <c r="DG80" s="30"/>
      <c r="DH80" s="30"/>
      <c r="DI80" s="30"/>
      <c r="DJ80" s="30"/>
      <c r="DK80" s="30"/>
      <c r="DL80" s="30"/>
      <c r="DM80" s="30"/>
      <c r="DN80" s="30"/>
      <c r="DO80" s="30"/>
      <c r="DP80" s="30"/>
      <c r="DQ80" s="30"/>
      <c r="DR80" s="30"/>
      <c r="DS80" s="30"/>
      <c r="DT80" s="30"/>
      <c r="DU80" s="30"/>
      <c r="DV80" s="30"/>
      <c r="DW80" s="30"/>
      <c r="DX80" s="30"/>
      <c r="DY80" s="30"/>
      <c r="DZ80" s="30"/>
      <c r="EA80" s="30"/>
      <c r="EB80" s="30"/>
      <c r="EC80" s="30"/>
      <c r="ED80" s="30"/>
      <c r="EE80" s="30"/>
      <c r="EF80" s="30"/>
      <c r="EG80" s="30"/>
      <c r="EH80" s="30"/>
      <c r="EI80" s="30"/>
      <c r="EJ80" s="30"/>
      <c r="EK80" s="30"/>
      <c r="EL80" s="30"/>
      <c r="EM80" s="30"/>
      <c r="EN80" s="30"/>
      <c r="EO80" s="30"/>
      <c r="EP80" s="30"/>
      <c r="EQ80" s="30"/>
      <c r="ER80" s="30"/>
      <c r="ES80" s="30"/>
      <c r="ET80" s="30"/>
      <c r="EU80" s="30"/>
      <c r="EV80" s="30"/>
      <c r="EW80" s="30"/>
      <c r="EX80" s="30"/>
      <c r="EY80" s="30"/>
      <c r="EZ80" s="30"/>
      <c r="FA80" s="30"/>
      <c r="FB80" s="30"/>
      <c r="FC80" s="30"/>
      <c r="FD80" s="30"/>
      <c r="FE80" s="30"/>
      <c r="FF80" s="30"/>
      <c r="FG80" s="30"/>
      <c r="FH80" s="30"/>
      <c r="FI80" s="30"/>
      <c r="FJ80" s="30"/>
      <c r="FK80" s="30"/>
      <c r="FL80" s="30"/>
      <c r="FM80" s="30"/>
      <c r="FN80" s="30"/>
      <c r="FO80" s="30"/>
      <c r="FP80" s="30"/>
      <c r="FQ80" s="30"/>
      <c r="FR80" s="30"/>
      <c r="FS80" s="30"/>
      <c r="FT80" s="30"/>
      <c r="FU80" s="30"/>
      <c r="FV80" s="30"/>
      <c r="FW80" s="30"/>
      <c r="FX80" s="30"/>
      <c r="FY80" s="30"/>
      <c r="FZ80" s="30"/>
      <c r="GA80" s="30"/>
      <c r="GB80" s="30"/>
      <c r="GC80" s="30"/>
      <c r="GD80" s="30"/>
      <c r="GE80" s="30"/>
      <c r="GF80" s="30"/>
      <c r="GG80" s="30"/>
      <c r="GH80" s="30"/>
      <c r="GI80" s="30"/>
      <c r="GJ80" s="30"/>
      <c r="GK80" s="30"/>
      <c r="GL80" s="30"/>
      <c r="GM80" s="30"/>
      <c r="GN80" s="30"/>
      <c r="GO80" s="30"/>
      <c r="GP80" s="30"/>
    </row>
    <row r="81" spans="1:198" s="31" customFormat="1" ht="53.25" customHeight="1" x14ac:dyDescent="0.25">
      <c r="A81" s="207" t="s">
        <v>74</v>
      </c>
      <c r="B81" s="225">
        <f>'2 уровень'!C179</f>
        <v>3010</v>
      </c>
      <c r="C81" s="225">
        <f>'2 уровень'!D179</f>
        <v>502</v>
      </c>
      <c r="D81" s="225">
        <f>'2 уровень'!E179</f>
        <v>424</v>
      </c>
      <c r="E81" s="226">
        <f>'2 уровень'!F179</f>
        <v>84.462151394422307</v>
      </c>
      <c r="F81" s="255">
        <f>'2 уровень'!G179</f>
        <v>9958.826500000001</v>
      </c>
      <c r="G81" s="255">
        <f>'2 уровень'!H179</f>
        <v>9958.826500000001</v>
      </c>
      <c r="H81" s="255" t="e">
        <f>'2 уровень'!#REF!</f>
        <v>#REF!</v>
      </c>
      <c r="I81" s="255" t="e">
        <f>'2 уровень'!#REF!</f>
        <v>#REF!</v>
      </c>
      <c r="J81" s="255" t="e">
        <f>'2 уровень'!#REF!</f>
        <v>#REF!</v>
      </c>
      <c r="K81" s="255" t="e">
        <f>'2 уровень'!#REF!</f>
        <v>#REF!</v>
      </c>
      <c r="L81" s="255" t="e">
        <f>'2 уровень'!#REF!</f>
        <v>#REF!</v>
      </c>
      <c r="M81" s="255" t="e">
        <f>'2 уровень'!#REF!</f>
        <v>#REF!</v>
      </c>
      <c r="N81" s="255" t="e">
        <f>'2 уровень'!#REF!</f>
        <v>#REF!</v>
      </c>
      <c r="O81" s="255" t="e">
        <f>'2 уровень'!#REF!</f>
        <v>#REF!</v>
      </c>
      <c r="P81" s="255" t="e">
        <f>'2 уровень'!#REF!</f>
        <v>#REF!</v>
      </c>
      <c r="Q81" s="255">
        <f>'2 уровень'!I179</f>
        <v>1659.8044166666668</v>
      </c>
      <c r="R81" s="255">
        <f>'2 уровень'!J179</f>
        <v>1315.10169</v>
      </c>
      <c r="S81" s="255">
        <f>'2 уровень'!K179</f>
        <v>-344.70272666666671</v>
      </c>
      <c r="T81" s="255">
        <f>'2 уровень'!L179</f>
        <v>0</v>
      </c>
      <c r="U81" s="255">
        <f>'2 уровень'!M179</f>
        <v>1315.10169</v>
      </c>
      <c r="V81" s="255">
        <f>'2 уровень'!N179</f>
        <v>79.232328628277628</v>
      </c>
      <c r="W81" s="68"/>
      <c r="X81" s="244"/>
      <c r="Y81" s="588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  <c r="CC81" s="30"/>
      <c r="CD81" s="30"/>
      <c r="CE81" s="30"/>
      <c r="CF81" s="30"/>
      <c r="CG81" s="30"/>
      <c r="CH81" s="30"/>
      <c r="CI81" s="30"/>
      <c r="CJ81" s="30"/>
      <c r="CK81" s="30"/>
      <c r="CL81" s="30"/>
      <c r="CM81" s="30"/>
      <c r="CN81" s="30"/>
      <c r="CO81" s="30"/>
      <c r="CP81" s="30"/>
      <c r="CQ81" s="30"/>
      <c r="CR81" s="30"/>
      <c r="CS81" s="30"/>
      <c r="CT81" s="30"/>
      <c r="CU81" s="30"/>
      <c r="CV81" s="30"/>
      <c r="CW81" s="30"/>
      <c r="CX81" s="30"/>
      <c r="CY81" s="30"/>
      <c r="CZ81" s="30"/>
      <c r="DA81" s="30"/>
      <c r="DB81" s="30"/>
      <c r="DC81" s="30"/>
      <c r="DD81" s="30"/>
      <c r="DE81" s="30"/>
      <c r="DF81" s="30"/>
      <c r="DG81" s="30"/>
      <c r="DH81" s="30"/>
      <c r="DI81" s="30"/>
      <c r="DJ81" s="30"/>
      <c r="DK81" s="30"/>
      <c r="DL81" s="30"/>
      <c r="DM81" s="30"/>
      <c r="DN81" s="30"/>
      <c r="DO81" s="30"/>
      <c r="DP81" s="30"/>
      <c r="DQ81" s="30"/>
      <c r="DR81" s="30"/>
      <c r="DS81" s="30"/>
      <c r="DT81" s="30"/>
      <c r="DU81" s="30"/>
      <c r="DV81" s="30"/>
      <c r="DW81" s="30"/>
      <c r="DX81" s="30"/>
      <c r="DY81" s="30"/>
      <c r="DZ81" s="30"/>
      <c r="EA81" s="30"/>
      <c r="EB81" s="30"/>
      <c r="EC81" s="30"/>
      <c r="ED81" s="30"/>
      <c r="EE81" s="30"/>
      <c r="EF81" s="30"/>
      <c r="EG81" s="30"/>
      <c r="EH81" s="30"/>
      <c r="EI81" s="30"/>
      <c r="EJ81" s="30"/>
      <c r="EK81" s="30"/>
      <c r="EL81" s="30"/>
      <c r="EM81" s="30"/>
      <c r="EN81" s="30"/>
      <c r="EO81" s="30"/>
      <c r="EP81" s="30"/>
      <c r="EQ81" s="30"/>
      <c r="ER81" s="30"/>
      <c r="ES81" s="30"/>
      <c r="ET81" s="30"/>
      <c r="EU81" s="30"/>
      <c r="EV81" s="30"/>
      <c r="EW81" s="30"/>
      <c r="EX81" s="30"/>
      <c r="EY81" s="30"/>
      <c r="EZ81" s="30"/>
      <c r="FA81" s="30"/>
      <c r="FB81" s="30"/>
      <c r="FC81" s="30"/>
      <c r="FD81" s="30"/>
      <c r="FE81" s="30"/>
      <c r="FF81" s="30"/>
      <c r="FG81" s="30"/>
      <c r="FH81" s="30"/>
      <c r="FI81" s="30"/>
      <c r="FJ81" s="30"/>
      <c r="FK81" s="30"/>
      <c r="FL81" s="30"/>
      <c r="FM81" s="30"/>
      <c r="FN81" s="30"/>
      <c r="FO81" s="30"/>
      <c r="FP81" s="30"/>
      <c r="FQ81" s="30"/>
      <c r="FR81" s="30"/>
      <c r="FS81" s="30"/>
      <c r="FT81" s="30"/>
      <c r="FU81" s="30"/>
      <c r="FV81" s="30"/>
      <c r="FW81" s="30"/>
      <c r="FX81" s="30"/>
      <c r="FY81" s="30"/>
      <c r="FZ81" s="30"/>
      <c r="GA81" s="30"/>
      <c r="GB81" s="30"/>
      <c r="GC81" s="30"/>
      <c r="GD81" s="30"/>
      <c r="GE81" s="30"/>
      <c r="GF81" s="30"/>
      <c r="GG81" s="30"/>
      <c r="GH81" s="30"/>
      <c r="GI81" s="30"/>
      <c r="GJ81" s="30"/>
      <c r="GK81" s="30"/>
      <c r="GL81" s="30"/>
      <c r="GM81" s="30"/>
      <c r="GN81" s="30"/>
      <c r="GO81" s="30"/>
      <c r="GP81" s="30"/>
    </row>
    <row r="82" spans="1:198" s="31" customFormat="1" ht="38.1" customHeight="1" x14ac:dyDescent="0.25">
      <c r="A82" s="75" t="s">
        <v>43</v>
      </c>
      <c r="B82" s="158">
        <f>'2 уровень'!C180</f>
        <v>2200</v>
      </c>
      <c r="C82" s="158">
        <f>'2 уровень'!D180</f>
        <v>367</v>
      </c>
      <c r="D82" s="44">
        <f>'2 уровень'!E180</f>
        <v>316</v>
      </c>
      <c r="E82" s="159">
        <f>'2 уровень'!F180</f>
        <v>86.103542234332423</v>
      </c>
      <c r="F82" s="256">
        <f>'2 уровень'!G180</f>
        <v>7546</v>
      </c>
      <c r="G82" s="256">
        <f>'2 уровень'!H180</f>
        <v>7546</v>
      </c>
      <c r="H82" s="256" t="e">
        <f>'2 уровень'!#REF!</f>
        <v>#REF!</v>
      </c>
      <c r="I82" s="256" t="e">
        <f>'2 уровень'!#REF!</f>
        <v>#REF!</v>
      </c>
      <c r="J82" s="256" t="e">
        <f>'2 уровень'!#REF!</f>
        <v>#REF!</v>
      </c>
      <c r="K82" s="256" t="e">
        <f>'2 уровень'!#REF!</f>
        <v>#REF!</v>
      </c>
      <c r="L82" s="256" t="e">
        <f>'2 уровень'!#REF!</f>
        <v>#REF!</v>
      </c>
      <c r="M82" s="256" t="e">
        <f>'2 уровень'!#REF!</f>
        <v>#REF!</v>
      </c>
      <c r="N82" s="256" t="e">
        <f>'2 уровень'!#REF!</f>
        <v>#REF!</v>
      </c>
      <c r="O82" s="256" t="e">
        <f>'2 уровень'!#REF!</f>
        <v>#REF!</v>
      </c>
      <c r="P82" s="256" t="e">
        <f>'2 уровень'!#REF!</f>
        <v>#REF!</v>
      </c>
      <c r="Q82" s="256">
        <f>'2 уровень'!I180</f>
        <v>1257.6666666666667</v>
      </c>
      <c r="R82" s="257">
        <f>'2 уровень'!J180</f>
        <v>1104.40543</v>
      </c>
      <c r="S82" s="257">
        <f>'2 уровень'!K180</f>
        <v>-153.26123666666672</v>
      </c>
      <c r="T82" s="257">
        <f>'2 уровень'!L180</f>
        <v>0</v>
      </c>
      <c r="U82" s="257">
        <f>'2 уровень'!M180</f>
        <v>1104.40543</v>
      </c>
      <c r="V82" s="256">
        <f>'2 уровень'!N180</f>
        <v>87.813842830638748</v>
      </c>
      <c r="W82" s="68"/>
      <c r="X82" s="244"/>
      <c r="Y82" s="588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30"/>
      <c r="DA82" s="30"/>
      <c r="DB82" s="30"/>
      <c r="DC82" s="30"/>
      <c r="DD82" s="30"/>
      <c r="DE82" s="30"/>
      <c r="DF82" s="30"/>
      <c r="DG82" s="30"/>
      <c r="DH82" s="30"/>
      <c r="DI82" s="30"/>
      <c r="DJ82" s="30"/>
      <c r="DK82" s="30"/>
      <c r="DL82" s="30"/>
      <c r="DM82" s="30"/>
      <c r="DN82" s="30"/>
      <c r="DO82" s="30"/>
      <c r="DP82" s="30"/>
      <c r="DQ82" s="30"/>
      <c r="DR82" s="30"/>
      <c r="DS82" s="30"/>
      <c r="DT82" s="30"/>
      <c r="DU82" s="30"/>
      <c r="DV82" s="30"/>
      <c r="DW82" s="30"/>
      <c r="DX82" s="30"/>
      <c r="DY82" s="30"/>
      <c r="DZ82" s="30"/>
      <c r="EA82" s="30"/>
      <c r="EB82" s="30"/>
      <c r="EC82" s="30"/>
      <c r="ED82" s="30"/>
      <c r="EE82" s="30"/>
      <c r="EF82" s="30"/>
      <c r="EG82" s="30"/>
      <c r="EH82" s="30"/>
      <c r="EI82" s="30"/>
      <c r="EJ82" s="30"/>
      <c r="EK82" s="30"/>
      <c r="EL82" s="30"/>
      <c r="EM82" s="30"/>
      <c r="EN82" s="30"/>
      <c r="EO82" s="30"/>
      <c r="EP82" s="30"/>
      <c r="EQ82" s="30"/>
      <c r="ER82" s="30"/>
      <c r="ES82" s="30"/>
      <c r="ET82" s="30"/>
      <c r="EU82" s="30"/>
      <c r="EV82" s="30"/>
      <c r="EW82" s="30"/>
      <c r="EX82" s="30"/>
      <c r="EY82" s="30"/>
      <c r="EZ82" s="30"/>
      <c r="FA82" s="30"/>
      <c r="FB82" s="30"/>
      <c r="FC82" s="30"/>
      <c r="FD82" s="30"/>
      <c r="FE82" s="30"/>
      <c r="FF82" s="30"/>
      <c r="FG82" s="30"/>
      <c r="FH82" s="30"/>
      <c r="FI82" s="30"/>
      <c r="FJ82" s="30"/>
      <c r="FK82" s="30"/>
      <c r="FL82" s="30"/>
      <c r="FM82" s="30"/>
      <c r="FN82" s="30"/>
      <c r="FO82" s="30"/>
      <c r="FP82" s="30"/>
      <c r="FQ82" s="30"/>
      <c r="FR82" s="30"/>
      <c r="FS82" s="30"/>
      <c r="FT82" s="30"/>
      <c r="FU82" s="30"/>
      <c r="FV82" s="30"/>
      <c r="FW82" s="30"/>
      <c r="FX82" s="30"/>
      <c r="FY82" s="30"/>
      <c r="FZ82" s="30"/>
      <c r="GA82" s="30"/>
      <c r="GB82" s="30"/>
      <c r="GC82" s="30"/>
      <c r="GD82" s="30"/>
      <c r="GE82" s="30"/>
      <c r="GF82" s="30"/>
      <c r="GG82" s="30"/>
      <c r="GH82" s="30"/>
      <c r="GI82" s="30"/>
      <c r="GJ82" s="30"/>
      <c r="GK82" s="30"/>
      <c r="GL82" s="30"/>
      <c r="GM82" s="30"/>
      <c r="GN82" s="30"/>
      <c r="GO82" s="30"/>
      <c r="GP82" s="30"/>
    </row>
    <row r="83" spans="1:198" s="31" customFormat="1" ht="38.1" customHeight="1" x14ac:dyDescent="0.25">
      <c r="A83" s="75" t="s">
        <v>44</v>
      </c>
      <c r="B83" s="158">
        <f>'2 уровень'!C181</f>
        <v>660</v>
      </c>
      <c r="C83" s="158">
        <f>'2 уровень'!D181</f>
        <v>110</v>
      </c>
      <c r="D83" s="44">
        <f>'2 уровень'!E181</f>
        <v>108</v>
      </c>
      <c r="E83" s="159">
        <f>'2 уровень'!F181</f>
        <v>98.181818181818187</v>
      </c>
      <c r="F83" s="256">
        <f>'2 уровень'!G181</f>
        <v>1256.376</v>
      </c>
      <c r="G83" s="256">
        <f>'2 уровень'!H181</f>
        <v>1256.376</v>
      </c>
      <c r="H83" s="256" t="e">
        <f>'2 уровень'!#REF!</f>
        <v>#REF!</v>
      </c>
      <c r="I83" s="256" t="e">
        <f>'2 уровень'!#REF!</f>
        <v>#REF!</v>
      </c>
      <c r="J83" s="256" t="e">
        <f>'2 уровень'!#REF!</f>
        <v>#REF!</v>
      </c>
      <c r="K83" s="256" t="e">
        <f>'2 уровень'!#REF!</f>
        <v>#REF!</v>
      </c>
      <c r="L83" s="256" t="e">
        <f>'2 уровень'!#REF!</f>
        <v>#REF!</v>
      </c>
      <c r="M83" s="256" t="e">
        <f>'2 уровень'!#REF!</f>
        <v>#REF!</v>
      </c>
      <c r="N83" s="256" t="e">
        <f>'2 уровень'!#REF!</f>
        <v>#REF!</v>
      </c>
      <c r="O83" s="256" t="e">
        <f>'2 уровень'!#REF!</f>
        <v>#REF!</v>
      </c>
      <c r="P83" s="256" t="e">
        <f>'2 уровень'!#REF!</f>
        <v>#REF!</v>
      </c>
      <c r="Q83" s="256">
        <f>'2 уровень'!I181</f>
        <v>209.39599999999999</v>
      </c>
      <c r="R83" s="257">
        <f>'2 уровень'!J181</f>
        <v>210.69626</v>
      </c>
      <c r="S83" s="257">
        <f>'2 уровень'!K181</f>
        <v>1.3002600000000086</v>
      </c>
      <c r="T83" s="257">
        <f>'2 уровень'!L181</f>
        <v>0</v>
      </c>
      <c r="U83" s="257">
        <f>'2 уровень'!M181</f>
        <v>210.69626</v>
      </c>
      <c r="V83" s="256">
        <f>'2 уровень'!N181</f>
        <v>100.62095742039008</v>
      </c>
      <c r="W83" s="68"/>
      <c r="X83" s="244"/>
      <c r="Y83" s="588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  <c r="BS83" s="30"/>
      <c r="BT83" s="30"/>
      <c r="BU83" s="30"/>
      <c r="BV83" s="30"/>
      <c r="BW83" s="30"/>
      <c r="BX83" s="30"/>
      <c r="BY83" s="30"/>
      <c r="BZ83" s="30"/>
      <c r="CA83" s="30"/>
      <c r="CB83" s="30"/>
      <c r="CC83" s="30"/>
      <c r="CD83" s="30"/>
      <c r="CE83" s="30"/>
      <c r="CF83" s="30"/>
      <c r="CG83" s="30"/>
      <c r="CH83" s="30"/>
      <c r="CI83" s="30"/>
      <c r="CJ83" s="30"/>
      <c r="CK83" s="30"/>
      <c r="CL83" s="30"/>
      <c r="CM83" s="30"/>
      <c r="CN83" s="30"/>
      <c r="CO83" s="30"/>
      <c r="CP83" s="30"/>
      <c r="CQ83" s="30"/>
      <c r="CR83" s="30"/>
      <c r="CS83" s="30"/>
      <c r="CT83" s="30"/>
      <c r="CU83" s="30"/>
      <c r="CV83" s="30"/>
      <c r="CW83" s="30"/>
      <c r="CX83" s="30"/>
      <c r="CY83" s="30"/>
      <c r="CZ83" s="30"/>
      <c r="DA83" s="30"/>
      <c r="DB83" s="30"/>
      <c r="DC83" s="30"/>
      <c r="DD83" s="30"/>
      <c r="DE83" s="30"/>
      <c r="DF83" s="30"/>
      <c r="DG83" s="30"/>
      <c r="DH83" s="30"/>
      <c r="DI83" s="30"/>
      <c r="DJ83" s="30"/>
      <c r="DK83" s="30"/>
      <c r="DL83" s="30"/>
      <c r="DM83" s="30"/>
      <c r="DN83" s="30"/>
      <c r="DO83" s="30"/>
      <c r="DP83" s="30"/>
      <c r="DQ83" s="30"/>
      <c r="DR83" s="30"/>
      <c r="DS83" s="30"/>
      <c r="DT83" s="30"/>
      <c r="DU83" s="30"/>
      <c r="DV83" s="30"/>
      <c r="DW83" s="30"/>
      <c r="DX83" s="30"/>
      <c r="DY83" s="30"/>
      <c r="DZ83" s="30"/>
      <c r="EA83" s="30"/>
      <c r="EB83" s="30"/>
      <c r="EC83" s="30"/>
      <c r="ED83" s="30"/>
      <c r="EE83" s="30"/>
      <c r="EF83" s="30"/>
      <c r="EG83" s="30"/>
      <c r="EH83" s="30"/>
      <c r="EI83" s="30"/>
      <c r="EJ83" s="30"/>
      <c r="EK83" s="30"/>
      <c r="EL83" s="30"/>
      <c r="EM83" s="30"/>
      <c r="EN83" s="30"/>
      <c r="EO83" s="30"/>
      <c r="EP83" s="30"/>
      <c r="EQ83" s="30"/>
      <c r="ER83" s="30"/>
      <c r="ES83" s="30"/>
      <c r="ET83" s="30"/>
      <c r="EU83" s="30"/>
      <c r="EV83" s="30"/>
      <c r="EW83" s="30"/>
      <c r="EX83" s="30"/>
      <c r="EY83" s="30"/>
      <c r="EZ83" s="30"/>
      <c r="FA83" s="30"/>
      <c r="FB83" s="30"/>
      <c r="FC83" s="30"/>
      <c r="FD83" s="30"/>
      <c r="FE83" s="30"/>
      <c r="FF83" s="30"/>
      <c r="FG83" s="30"/>
      <c r="FH83" s="30"/>
      <c r="FI83" s="30"/>
      <c r="FJ83" s="30"/>
      <c r="FK83" s="30"/>
      <c r="FL83" s="30"/>
      <c r="FM83" s="30"/>
      <c r="FN83" s="30"/>
      <c r="FO83" s="30"/>
      <c r="FP83" s="30"/>
      <c r="FQ83" s="30"/>
      <c r="FR83" s="30"/>
      <c r="FS83" s="30"/>
      <c r="FT83" s="30"/>
      <c r="FU83" s="30"/>
      <c r="FV83" s="30"/>
      <c r="FW83" s="30"/>
      <c r="FX83" s="30"/>
      <c r="FY83" s="30"/>
      <c r="FZ83" s="30"/>
      <c r="GA83" s="30"/>
      <c r="GB83" s="30"/>
      <c r="GC83" s="30"/>
      <c r="GD83" s="30"/>
      <c r="GE83" s="30"/>
      <c r="GF83" s="30"/>
      <c r="GG83" s="30"/>
      <c r="GH83" s="30"/>
      <c r="GI83" s="30"/>
      <c r="GJ83" s="30"/>
      <c r="GK83" s="30"/>
      <c r="GL83" s="30"/>
      <c r="GM83" s="30"/>
      <c r="GN83" s="30"/>
      <c r="GO83" s="30"/>
      <c r="GP83" s="30"/>
    </row>
    <row r="84" spans="1:198" s="31" customFormat="1" ht="45" customHeight="1" x14ac:dyDescent="0.25">
      <c r="A84" s="75" t="s">
        <v>64</v>
      </c>
      <c r="B84" s="158">
        <f>'2 уровень'!C182</f>
        <v>20</v>
      </c>
      <c r="C84" s="158">
        <f>'2 уровень'!D182</f>
        <v>3</v>
      </c>
      <c r="D84" s="44">
        <f>'2 уровень'!E182</f>
        <v>0</v>
      </c>
      <c r="E84" s="159">
        <f>'2 уровень'!F182</f>
        <v>0</v>
      </c>
      <c r="F84" s="256">
        <f>'2 уровень'!G182</f>
        <v>154.1934</v>
      </c>
      <c r="G84" s="256">
        <f>'2 уровень'!H182</f>
        <v>154.1934</v>
      </c>
      <c r="H84" s="256" t="e">
        <f>'2 уровень'!#REF!</f>
        <v>#REF!</v>
      </c>
      <c r="I84" s="256" t="e">
        <f>'2 уровень'!#REF!</f>
        <v>#REF!</v>
      </c>
      <c r="J84" s="256" t="e">
        <f>'2 уровень'!#REF!</f>
        <v>#REF!</v>
      </c>
      <c r="K84" s="256" t="e">
        <f>'2 уровень'!#REF!</f>
        <v>#REF!</v>
      </c>
      <c r="L84" s="256" t="e">
        <f>'2 уровень'!#REF!</f>
        <v>#REF!</v>
      </c>
      <c r="M84" s="256" t="e">
        <f>'2 уровень'!#REF!</f>
        <v>#REF!</v>
      </c>
      <c r="N84" s="256" t="e">
        <f>'2 уровень'!#REF!</f>
        <v>#REF!</v>
      </c>
      <c r="O84" s="256" t="e">
        <f>'2 уровень'!#REF!</f>
        <v>#REF!</v>
      </c>
      <c r="P84" s="256" t="e">
        <f>'2 уровень'!#REF!</f>
        <v>#REF!</v>
      </c>
      <c r="Q84" s="256">
        <f>'2 уровень'!I182</f>
        <v>25.698899999999998</v>
      </c>
      <c r="R84" s="257">
        <f>'2 уровень'!J182</f>
        <v>0</v>
      </c>
      <c r="S84" s="257">
        <f>'2 уровень'!K182</f>
        <v>-25.698899999999998</v>
      </c>
      <c r="T84" s="257">
        <f>'2 уровень'!L182</f>
        <v>0</v>
      </c>
      <c r="U84" s="257">
        <f>'2 уровень'!M182</f>
        <v>0</v>
      </c>
      <c r="V84" s="256">
        <f>'2 уровень'!N182</f>
        <v>0</v>
      </c>
      <c r="W84" s="68"/>
      <c r="X84" s="244"/>
      <c r="Y84" s="588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3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30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30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30"/>
      <c r="DR84" s="30"/>
      <c r="DS84" s="30"/>
      <c r="DT84" s="30"/>
      <c r="DU84" s="30"/>
      <c r="DV84" s="30"/>
      <c r="DW84" s="30"/>
      <c r="DX84" s="30"/>
      <c r="DY84" s="30"/>
      <c r="DZ84" s="30"/>
      <c r="EA84" s="30"/>
      <c r="EB84" s="30"/>
      <c r="EC84" s="30"/>
      <c r="ED84" s="30"/>
      <c r="EE84" s="30"/>
      <c r="EF84" s="30"/>
      <c r="EG84" s="30"/>
      <c r="EH84" s="30"/>
      <c r="EI84" s="30"/>
      <c r="EJ84" s="30"/>
      <c r="EK84" s="30"/>
      <c r="EL84" s="30"/>
      <c r="EM84" s="30"/>
      <c r="EN84" s="30"/>
      <c r="EO84" s="30"/>
      <c r="EP84" s="30"/>
      <c r="EQ84" s="30"/>
      <c r="ER84" s="30"/>
      <c r="ES84" s="30"/>
      <c r="ET84" s="30"/>
      <c r="EU84" s="30"/>
      <c r="EV84" s="30"/>
      <c r="EW84" s="30"/>
      <c r="EX84" s="30"/>
      <c r="EY84" s="30"/>
      <c r="EZ84" s="30"/>
      <c r="FA84" s="30"/>
      <c r="FB84" s="30"/>
      <c r="FC84" s="30"/>
      <c r="FD84" s="30"/>
      <c r="FE84" s="30"/>
      <c r="FF84" s="30"/>
      <c r="FG84" s="30"/>
      <c r="FH84" s="30"/>
      <c r="FI84" s="30"/>
      <c r="FJ84" s="30"/>
      <c r="FK84" s="30"/>
      <c r="FL84" s="30"/>
      <c r="FM84" s="30"/>
      <c r="FN84" s="30"/>
      <c r="FO84" s="30"/>
      <c r="FP84" s="30"/>
      <c r="FQ84" s="30"/>
      <c r="FR84" s="30"/>
      <c r="FS84" s="30"/>
      <c r="FT84" s="30"/>
      <c r="FU84" s="30"/>
      <c r="FV84" s="30"/>
      <c r="FW84" s="30"/>
      <c r="FX84" s="30"/>
      <c r="FY84" s="30"/>
      <c r="FZ84" s="30"/>
      <c r="GA84" s="30"/>
      <c r="GB84" s="30"/>
      <c r="GC84" s="30"/>
      <c r="GD84" s="30"/>
      <c r="GE84" s="30"/>
      <c r="GF84" s="30"/>
      <c r="GG84" s="30"/>
      <c r="GH84" s="30"/>
      <c r="GI84" s="30"/>
      <c r="GJ84" s="30"/>
      <c r="GK84" s="30"/>
      <c r="GL84" s="30"/>
      <c r="GM84" s="30"/>
      <c r="GN84" s="30"/>
      <c r="GO84" s="30"/>
      <c r="GP84" s="30"/>
    </row>
    <row r="85" spans="1:198" s="31" customFormat="1" ht="38.1" customHeight="1" x14ac:dyDescent="0.25">
      <c r="A85" s="75" t="s">
        <v>65</v>
      </c>
      <c r="B85" s="158">
        <f>'2 уровень'!C183</f>
        <v>130</v>
      </c>
      <c r="C85" s="158">
        <f>'2 уровень'!D183</f>
        <v>22</v>
      </c>
      <c r="D85" s="44">
        <f>'2 уровень'!E183</f>
        <v>0</v>
      </c>
      <c r="E85" s="159">
        <f>'2 уровень'!F183</f>
        <v>0</v>
      </c>
      <c r="F85" s="256">
        <f>'2 уровень'!G183</f>
        <v>1002.2570999999999</v>
      </c>
      <c r="G85" s="256">
        <f>'2 уровень'!H183</f>
        <v>1002.2570999999999</v>
      </c>
      <c r="H85" s="256" t="e">
        <f>'2 уровень'!#REF!</f>
        <v>#REF!</v>
      </c>
      <c r="I85" s="256" t="e">
        <f>'2 уровень'!#REF!</f>
        <v>#REF!</v>
      </c>
      <c r="J85" s="256" t="e">
        <f>'2 уровень'!#REF!</f>
        <v>#REF!</v>
      </c>
      <c r="K85" s="256" t="e">
        <f>'2 уровень'!#REF!</f>
        <v>#REF!</v>
      </c>
      <c r="L85" s="256" t="e">
        <f>'2 уровень'!#REF!</f>
        <v>#REF!</v>
      </c>
      <c r="M85" s="256" t="e">
        <f>'2 уровень'!#REF!</f>
        <v>#REF!</v>
      </c>
      <c r="N85" s="256" t="e">
        <f>'2 уровень'!#REF!</f>
        <v>#REF!</v>
      </c>
      <c r="O85" s="256" t="e">
        <f>'2 уровень'!#REF!</f>
        <v>#REF!</v>
      </c>
      <c r="P85" s="256" t="e">
        <f>'2 уровень'!#REF!</f>
        <v>#REF!</v>
      </c>
      <c r="Q85" s="256">
        <f>'2 уровень'!I183</f>
        <v>167.04284999999999</v>
      </c>
      <c r="R85" s="257">
        <f>'2 уровень'!J183</f>
        <v>0</v>
      </c>
      <c r="S85" s="257">
        <f>'2 уровень'!K183</f>
        <v>-167.04284999999999</v>
      </c>
      <c r="T85" s="257">
        <f>'2 уровень'!L183</f>
        <v>0</v>
      </c>
      <c r="U85" s="257">
        <f>'2 уровень'!M183</f>
        <v>0</v>
      </c>
      <c r="V85" s="256">
        <f>'2 уровень'!N183</f>
        <v>0</v>
      </c>
      <c r="W85" s="68"/>
      <c r="X85" s="244"/>
      <c r="Y85" s="588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  <c r="DP85" s="30"/>
      <c r="DQ85" s="30"/>
      <c r="DR85" s="30"/>
      <c r="DS85" s="30"/>
      <c r="DT85" s="30"/>
      <c r="DU85" s="30"/>
      <c r="DV85" s="30"/>
      <c r="DW85" s="30"/>
      <c r="DX85" s="30"/>
      <c r="DY85" s="30"/>
      <c r="DZ85" s="30"/>
      <c r="EA85" s="30"/>
      <c r="EB85" s="30"/>
      <c r="EC85" s="30"/>
      <c r="ED85" s="30"/>
      <c r="EE85" s="30"/>
      <c r="EF85" s="30"/>
      <c r="EG85" s="30"/>
      <c r="EH85" s="30"/>
      <c r="EI85" s="30"/>
      <c r="EJ85" s="30"/>
      <c r="EK85" s="30"/>
      <c r="EL85" s="30"/>
      <c r="EM85" s="30"/>
      <c r="EN85" s="30"/>
      <c r="EO85" s="30"/>
      <c r="EP85" s="30"/>
      <c r="EQ85" s="30"/>
      <c r="ER85" s="30"/>
      <c r="ES85" s="30"/>
      <c r="ET85" s="30"/>
      <c r="EU85" s="30"/>
      <c r="EV85" s="30"/>
      <c r="EW85" s="30"/>
      <c r="EX85" s="30"/>
      <c r="EY85" s="30"/>
      <c r="EZ85" s="30"/>
      <c r="FA85" s="30"/>
      <c r="FB85" s="30"/>
      <c r="FC85" s="30"/>
      <c r="FD85" s="30"/>
      <c r="FE85" s="30"/>
      <c r="FF85" s="30"/>
      <c r="FG85" s="30"/>
      <c r="FH85" s="30"/>
      <c r="FI85" s="30"/>
      <c r="FJ85" s="30"/>
      <c r="FK85" s="30"/>
      <c r="FL85" s="30"/>
      <c r="FM85" s="30"/>
      <c r="FN85" s="30"/>
      <c r="FO85" s="30"/>
      <c r="FP85" s="30"/>
      <c r="FQ85" s="30"/>
      <c r="FR85" s="30"/>
      <c r="FS85" s="30"/>
      <c r="FT85" s="30"/>
      <c r="FU85" s="30"/>
      <c r="FV85" s="30"/>
      <c r="FW85" s="30"/>
      <c r="FX85" s="30"/>
      <c r="FY85" s="30"/>
      <c r="FZ85" s="30"/>
      <c r="GA85" s="30"/>
      <c r="GB85" s="30"/>
      <c r="GC85" s="30"/>
      <c r="GD85" s="30"/>
      <c r="GE85" s="30"/>
      <c r="GF85" s="30"/>
      <c r="GG85" s="30"/>
      <c r="GH85" s="30"/>
      <c r="GI85" s="30"/>
      <c r="GJ85" s="30"/>
      <c r="GK85" s="30"/>
      <c r="GL85" s="30"/>
      <c r="GM85" s="30"/>
      <c r="GN85" s="30"/>
      <c r="GO85" s="30"/>
      <c r="GP85" s="30"/>
    </row>
    <row r="86" spans="1:198" s="31" customFormat="1" ht="54" customHeight="1" x14ac:dyDescent="0.25">
      <c r="A86" s="207" t="s">
        <v>66</v>
      </c>
      <c r="B86" s="225">
        <f>'2 уровень'!C184</f>
        <v>5000</v>
      </c>
      <c r="C86" s="225">
        <f>'2 уровень'!D184</f>
        <v>833</v>
      </c>
      <c r="D86" s="225">
        <f>'2 уровень'!E184</f>
        <v>131</v>
      </c>
      <c r="E86" s="226">
        <f>'2 уровень'!F184</f>
        <v>15.726290516206481</v>
      </c>
      <c r="F86" s="255">
        <f>'2 уровень'!G184</f>
        <v>13578.785</v>
      </c>
      <c r="G86" s="255">
        <f>'2 уровень'!H184</f>
        <v>13578.785</v>
      </c>
      <c r="H86" s="255" t="e">
        <f>'2 уровень'!#REF!</f>
        <v>#REF!</v>
      </c>
      <c r="I86" s="255" t="e">
        <f>'2 уровень'!#REF!</f>
        <v>#REF!</v>
      </c>
      <c r="J86" s="255" t="e">
        <f>'2 уровень'!#REF!</f>
        <v>#REF!</v>
      </c>
      <c r="K86" s="255" t="e">
        <f>'2 уровень'!#REF!</f>
        <v>#REF!</v>
      </c>
      <c r="L86" s="255" t="e">
        <f>'2 уровень'!#REF!</f>
        <v>#REF!</v>
      </c>
      <c r="M86" s="255" t="e">
        <f>'2 уровень'!#REF!</f>
        <v>#REF!</v>
      </c>
      <c r="N86" s="255" t="e">
        <f>'2 уровень'!#REF!</f>
        <v>#REF!</v>
      </c>
      <c r="O86" s="255" t="e">
        <f>'2 уровень'!#REF!</f>
        <v>#REF!</v>
      </c>
      <c r="P86" s="255" t="e">
        <f>'2 уровень'!#REF!</f>
        <v>#REF!</v>
      </c>
      <c r="Q86" s="255">
        <f>'2 уровень'!I184</f>
        <v>2263.1308333333332</v>
      </c>
      <c r="R86" s="255">
        <f>'2 уровень'!J184</f>
        <v>182.55785</v>
      </c>
      <c r="S86" s="255">
        <f>'2 уровень'!K184</f>
        <v>-2080.5729833333335</v>
      </c>
      <c r="T86" s="255">
        <f>'2 уровень'!L184</f>
        <v>0</v>
      </c>
      <c r="U86" s="255">
        <f>'2 уровень'!M184</f>
        <v>182.55785</v>
      </c>
      <c r="V86" s="255">
        <f>'2 уровень'!N184</f>
        <v>8.0666061065110028</v>
      </c>
      <c r="W86" s="68"/>
      <c r="X86" s="244"/>
      <c r="Y86" s="588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30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30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30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30"/>
      <c r="DR86" s="30"/>
      <c r="DS86" s="30"/>
      <c r="DT86" s="30"/>
      <c r="DU86" s="30"/>
      <c r="DV86" s="30"/>
      <c r="DW86" s="30"/>
      <c r="DX86" s="30"/>
      <c r="DY86" s="30"/>
      <c r="DZ86" s="30"/>
      <c r="EA86" s="30"/>
      <c r="EB86" s="30"/>
      <c r="EC86" s="30"/>
      <c r="ED86" s="30"/>
      <c r="EE86" s="30"/>
      <c r="EF86" s="30"/>
      <c r="EG86" s="30"/>
      <c r="EH86" s="30"/>
      <c r="EI86" s="30"/>
      <c r="EJ86" s="30"/>
      <c r="EK86" s="30"/>
      <c r="EL86" s="30"/>
      <c r="EM86" s="30"/>
      <c r="EN86" s="30"/>
      <c r="EO86" s="30"/>
      <c r="EP86" s="30"/>
      <c r="EQ86" s="30"/>
      <c r="ER86" s="30"/>
      <c r="ES86" s="30"/>
      <c r="ET86" s="30"/>
      <c r="EU86" s="30"/>
      <c r="EV86" s="30"/>
      <c r="EW86" s="30"/>
      <c r="EX86" s="30"/>
      <c r="EY86" s="30"/>
      <c r="EZ86" s="30"/>
      <c r="FA86" s="30"/>
      <c r="FB86" s="30"/>
      <c r="FC86" s="30"/>
      <c r="FD86" s="30"/>
      <c r="FE86" s="30"/>
      <c r="FF86" s="30"/>
      <c r="FG86" s="30"/>
      <c r="FH86" s="30"/>
      <c r="FI86" s="30"/>
      <c r="FJ86" s="30"/>
      <c r="FK86" s="30"/>
      <c r="FL86" s="30"/>
      <c r="FM86" s="30"/>
      <c r="FN86" s="30"/>
      <c r="FO86" s="30"/>
      <c r="FP86" s="30"/>
      <c r="FQ86" s="30"/>
      <c r="FR86" s="30"/>
      <c r="FS86" s="30"/>
      <c r="FT86" s="30"/>
      <c r="FU86" s="30"/>
      <c r="FV86" s="30"/>
      <c r="FW86" s="30"/>
      <c r="FX86" s="30"/>
      <c r="FY86" s="30"/>
      <c r="FZ86" s="30"/>
      <c r="GA86" s="30"/>
      <c r="GB86" s="30"/>
      <c r="GC86" s="30"/>
      <c r="GD86" s="30"/>
      <c r="GE86" s="30"/>
      <c r="GF86" s="30"/>
      <c r="GG86" s="30"/>
      <c r="GH86" s="30"/>
      <c r="GI86" s="30"/>
      <c r="GJ86" s="30"/>
      <c r="GK86" s="30"/>
      <c r="GL86" s="30"/>
      <c r="GM86" s="30"/>
      <c r="GN86" s="30"/>
      <c r="GO86" s="30"/>
      <c r="GP86" s="30"/>
    </row>
    <row r="87" spans="1:198" s="31" customFormat="1" ht="54" customHeight="1" x14ac:dyDescent="0.25">
      <c r="A87" s="75" t="s">
        <v>62</v>
      </c>
      <c r="B87" s="158">
        <f>'2 уровень'!C185</f>
        <v>1000</v>
      </c>
      <c r="C87" s="158">
        <f>'2 уровень'!D185</f>
        <v>167</v>
      </c>
      <c r="D87" s="44">
        <f>'2 уровень'!E185</f>
        <v>74</v>
      </c>
      <c r="E87" s="159">
        <f>'2 уровень'!F185</f>
        <v>44.311377245508979</v>
      </c>
      <c r="F87" s="256">
        <f>'2 уровень'!G185</f>
        <v>1414</v>
      </c>
      <c r="G87" s="256">
        <f>'2 уровень'!H185</f>
        <v>1414</v>
      </c>
      <c r="H87" s="256" t="e">
        <f>'2 уровень'!#REF!</f>
        <v>#REF!</v>
      </c>
      <c r="I87" s="256" t="e">
        <f>'2 уровень'!#REF!</f>
        <v>#REF!</v>
      </c>
      <c r="J87" s="256" t="e">
        <f>'2 уровень'!#REF!</f>
        <v>#REF!</v>
      </c>
      <c r="K87" s="256" t="e">
        <f>'2 уровень'!#REF!</f>
        <v>#REF!</v>
      </c>
      <c r="L87" s="256" t="e">
        <f>'2 уровень'!#REF!</f>
        <v>#REF!</v>
      </c>
      <c r="M87" s="256" t="e">
        <f>'2 уровень'!#REF!</f>
        <v>#REF!</v>
      </c>
      <c r="N87" s="256" t="e">
        <f>'2 уровень'!#REF!</f>
        <v>#REF!</v>
      </c>
      <c r="O87" s="256" t="e">
        <f>'2 уровень'!#REF!</f>
        <v>#REF!</v>
      </c>
      <c r="P87" s="256" t="e">
        <f>'2 уровень'!#REF!</f>
        <v>#REF!</v>
      </c>
      <c r="Q87" s="256">
        <f>'2 уровень'!I185</f>
        <v>235.66666666666666</v>
      </c>
      <c r="R87" s="257">
        <f>'2 уровень'!J185</f>
        <v>108.00880000000001</v>
      </c>
      <c r="S87" s="257">
        <f>'2 уровень'!K185</f>
        <v>-127.65786666666665</v>
      </c>
      <c r="T87" s="257">
        <f>'2 уровень'!L185</f>
        <v>0</v>
      </c>
      <c r="U87" s="257">
        <f>'2 уровень'!M185</f>
        <v>108.00880000000001</v>
      </c>
      <c r="V87" s="256">
        <f>'2 уровень'!N185</f>
        <v>45.83117397454032</v>
      </c>
      <c r="W87" s="68"/>
      <c r="X87" s="244"/>
      <c r="Y87" s="588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  <c r="DD87" s="30"/>
      <c r="DE87" s="30"/>
      <c r="DF87" s="30"/>
      <c r="DG87" s="30"/>
      <c r="DH87" s="30"/>
      <c r="DI87" s="30"/>
      <c r="DJ87" s="30"/>
      <c r="DK87" s="30"/>
      <c r="DL87" s="30"/>
      <c r="DM87" s="30"/>
      <c r="DN87" s="30"/>
      <c r="DO87" s="30"/>
      <c r="DP87" s="30"/>
      <c r="DQ87" s="30"/>
      <c r="DR87" s="30"/>
      <c r="DS87" s="30"/>
      <c r="DT87" s="30"/>
      <c r="DU87" s="30"/>
      <c r="DV87" s="30"/>
      <c r="DW87" s="30"/>
      <c r="DX87" s="30"/>
      <c r="DY87" s="30"/>
      <c r="DZ87" s="30"/>
      <c r="EA87" s="30"/>
      <c r="EB87" s="30"/>
      <c r="EC87" s="30"/>
      <c r="ED87" s="30"/>
      <c r="EE87" s="30"/>
      <c r="EF87" s="30"/>
      <c r="EG87" s="30"/>
      <c r="EH87" s="30"/>
      <c r="EI87" s="30"/>
      <c r="EJ87" s="30"/>
      <c r="EK87" s="30"/>
      <c r="EL87" s="30"/>
      <c r="EM87" s="30"/>
      <c r="EN87" s="30"/>
      <c r="EO87" s="30"/>
      <c r="EP87" s="30"/>
      <c r="EQ87" s="30"/>
      <c r="ER87" s="30"/>
      <c r="ES87" s="30"/>
      <c r="ET87" s="30"/>
      <c r="EU87" s="30"/>
      <c r="EV87" s="30"/>
      <c r="EW87" s="30"/>
      <c r="EX87" s="30"/>
      <c r="EY87" s="30"/>
      <c r="EZ87" s="30"/>
      <c r="FA87" s="30"/>
      <c r="FB87" s="30"/>
      <c r="FC87" s="30"/>
      <c r="FD87" s="30"/>
      <c r="FE87" s="30"/>
      <c r="FF87" s="30"/>
      <c r="FG87" s="30"/>
      <c r="FH87" s="30"/>
      <c r="FI87" s="30"/>
      <c r="FJ87" s="30"/>
      <c r="FK87" s="30"/>
      <c r="FL87" s="30"/>
      <c r="FM87" s="30"/>
      <c r="FN87" s="30"/>
      <c r="FO87" s="30"/>
      <c r="FP87" s="30"/>
      <c r="FQ87" s="30"/>
      <c r="FR87" s="30"/>
      <c r="FS87" s="30"/>
      <c r="FT87" s="30"/>
      <c r="FU87" s="30"/>
      <c r="FV87" s="30"/>
      <c r="FW87" s="30"/>
      <c r="FX87" s="30"/>
      <c r="FY87" s="30"/>
      <c r="FZ87" s="30"/>
      <c r="GA87" s="30"/>
      <c r="GB87" s="30"/>
      <c r="GC87" s="30"/>
      <c r="GD87" s="30"/>
      <c r="GE87" s="30"/>
      <c r="GF87" s="30"/>
      <c r="GG87" s="30"/>
      <c r="GH87" s="30"/>
      <c r="GI87" s="30"/>
      <c r="GJ87" s="30"/>
      <c r="GK87" s="30"/>
      <c r="GL87" s="30"/>
      <c r="GM87" s="30"/>
      <c r="GN87" s="30"/>
      <c r="GO87" s="30"/>
      <c r="GP87" s="30"/>
    </row>
    <row r="88" spans="1:198" s="31" customFormat="1" ht="54" customHeight="1" x14ac:dyDescent="0.25">
      <c r="A88" s="75" t="s">
        <v>90</v>
      </c>
      <c r="B88" s="158">
        <f>'2 уровень'!C186</f>
        <v>0</v>
      </c>
      <c r="C88" s="158">
        <f>'2 уровень'!D186</f>
        <v>0</v>
      </c>
      <c r="D88" s="44">
        <f>'2 уровень'!E186</f>
        <v>0</v>
      </c>
      <c r="E88" s="159">
        <f>'2 уровень'!F186</f>
        <v>0</v>
      </c>
      <c r="F88" s="256">
        <f>'2 уровень'!G186</f>
        <v>0</v>
      </c>
      <c r="G88" s="256">
        <f>'2 уровень'!H186</f>
        <v>0</v>
      </c>
      <c r="H88" s="256" t="e">
        <f>'2 уровень'!#REF!</f>
        <v>#REF!</v>
      </c>
      <c r="I88" s="256" t="e">
        <f>'2 уровень'!#REF!</f>
        <v>#REF!</v>
      </c>
      <c r="J88" s="256" t="e">
        <f>'2 уровень'!#REF!</f>
        <v>#REF!</v>
      </c>
      <c r="K88" s="256" t="e">
        <f>'2 уровень'!#REF!</f>
        <v>#REF!</v>
      </c>
      <c r="L88" s="256" t="e">
        <f>'2 уровень'!#REF!</f>
        <v>#REF!</v>
      </c>
      <c r="M88" s="256" t="e">
        <f>'2 уровень'!#REF!</f>
        <v>#REF!</v>
      </c>
      <c r="N88" s="256" t="e">
        <f>'2 уровень'!#REF!</f>
        <v>#REF!</v>
      </c>
      <c r="O88" s="256" t="e">
        <f>'2 уровень'!#REF!</f>
        <v>#REF!</v>
      </c>
      <c r="P88" s="256" t="e">
        <f>'2 уровень'!#REF!</f>
        <v>#REF!</v>
      </c>
      <c r="Q88" s="256">
        <f>'2 уровень'!I186</f>
        <v>0</v>
      </c>
      <c r="R88" s="257">
        <f>'2 уровень'!J186</f>
        <v>0</v>
      </c>
      <c r="S88" s="257">
        <f>'2 уровень'!K186</f>
        <v>0</v>
      </c>
      <c r="T88" s="257">
        <f>'2 уровень'!L186</f>
        <v>0</v>
      </c>
      <c r="U88" s="257">
        <f>'2 уровень'!M186</f>
        <v>0</v>
      </c>
      <c r="V88" s="256">
        <f>'2 уровень'!N186</f>
        <v>0</v>
      </c>
      <c r="W88" s="68"/>
      <c r="X88" s="244"/>
      <c r="Y88" s="588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  <c r="DD88" s="30"/>
      <c r="DE88" s="30"/>
      <c r="DF88" s="30"/>
      <c r="DG88" s="30"/>
      <c r="DH88" s="30"/>
      <c r="DI88" s="30"/>
      <c r="DJ88" s="30"/>
      <c r="DK88" s="30"/>
      <c r="DL88" s="30"/>
      <c r="DM88" s="30"/>
      <c r="DN88" s="30"/>
      <c r="DO88" s="30"/>
      <c r="DP88" s="30"/>
      <c r="DQ88" s="30"/>
      <c r="DR88" s="30"/>
      <c r="DS88" s="30"/>
      <c r="DT88" s="30"/>
      <c r="DU88" s="30"/>
      <c r="DV88" s="30"/>
      <c r="DW88" s="30"/>
      <c r="DX88" s="30"/>
      <c r="DY88" s="30"/>
      <c r="DZ88" s="30"/>
      <c r="EA88" s="30"/>
      <c r="EB88" s="30"/>
      <c r="EC88" s="30"/>
      <c r="ED88" s="30"/>
      <c r="EE88" s="30"/>
      <c r="EF88" s="30"/>
      <c r="EG88" s="30"/>
      <c r="EH88" s="30"/>
      <c r="EI88" s="30"/>
      <c r="EJ88" s="30"/>
      <c r="EK88" s="30"/>
      <c r="EL88" s="30"/>
      <c r="EM88" s="30"/>
      <c r="EN88" s="30"/>
      <c r="EO88" s="30"/>
      <c r="EP88" s="30"/>
      <c r="EQ88" s="30"/>
      <c r="ER88" s="30"/>
      <c r="ES88" s="30"/>
      <c r="ET88" s="30"/>
      <c r="EU88" s="30"/>
      <c r="EV88" s="30"/>
      <c r="EW88" s="30"/>
      <c r="EX88" s="30"/>
      <c r="EY88" s="30"/>
      <c r="EZ88" s="30"/>
      <c r="FA88" s="30"/>
      <c r="FB88" s="30"/>
      <c r="FC88" s="30"/>
      <c r="FD88" s="30"/>
      <c r="FE88" s="30"/>
      <c r="FF88" s="30"/>
      <c r="FG88" s="30"/>
      <c r="FH88" s="30"/>
      <c r="FI88" s="30"/>
      <c r="FJ88" s="30"/>
      <c r="FK88" s="30"/>
      <c r="FL88" s="30"/>
      <c r="FM88" s="30"/>
      <c r="FN88" s="30"/>
      <c r="FO88" s="30"/>
      <c r="FP88" s="30"/>
      <c r="FQ88" s="30"/>
      <c r="FR88" s="30"/>
      <c r="FS88" s="30"/>
      <c r="FT88" s="30"/>
      <c r="FU88" s="30"/>
      <c r="FV88" s="30"/>
      <c r="FW88" s="30"/>
      <c r="FX88" s="30"/>
      <c r="FY88" s="30"/>
      <c r="FZ88" s="30"/>
      <c r="GA88" s="30"/>
      <c r="GB88" s="30"/>
      <c r="GC88" s="30"/>
      <c r="GD88" s="30"/>
      <c r="GE88" s="30"/>
      <c r="GF88" s="30"/>
      <c r="GG88" s="30"/>
      <c r="GH88" s="30"/>
      <c r="GI88" s="30"/>
      <c r="GJ88" s="30"/>
      <c r="GK88" s="30"/>
      <c r="GL88" s="30"/>
      <c r="GM88" s="30"/>
      <c r="GN88" s="30"/>
      <c r="GO88" s="30"/>
      <c r="GP88" s="30"/>
    </row>
    <row r="89" spans="1:198" s="31" customFormat="1" ht="60" x14ac:dyDescent="0.25">
      <c r="A89" s="75" t="s">
        <v>45</v>
      </c>
      <c r="B89" s="158">
        <f>'2 уровень'!C187</f>
        <v>3500</v>
      </c>
      <c r="C89" s="158">
        <f>'2 уровень'!D187</f>
        <v>583</v>
      </c>
      <c r="D89" s="44">
        <f>'2 уровень'!E187</f>
        <v>6</v>
      </c>
      <c r="E89" s="159">
        <f>'2 уровень'!F187</f>
        <v>1.0291595197255576</v>
      </c>
      <c r="F89" s="256">
        <f>'2 уровень'!G187</f>
        <v>11392.395</v>
      </c>
      <c r="G89" s="256">
        <f>'2 уровень'!H187</f>
        <v>11392.395</v>
      </c>
      <c r="H89" s="256" t="e">
        <f>'2 уровень'!#REF!</f>
        <v>#REF!</v>
      </c>
      <c r="I89" s="256" t="e">
        <f>'2 уровень'!#REF!</f>
        <v>#REF!</v>
      </c>
      <c r="J89" s="256" t="e">
        <f>'2 уровень'!#REF!</f>
        <v>#REF!</v>
      </c>
      <c r="K89" s="256" t="e">
        <f>'2 уровень'!#REF!</f>
        <v>#REF!</v>
      </c>
      <c r="L89" s="256" t="e">
        <f>'2 уровень'!#REF!</f>
        <v>#REF!</v>
      </c>
      <c r="M89" s="256" t="e">
        <f>'2 уровень'!#REF!</f>
        <v>#REF!</v>
      </c>
      <c r="N89" s="256" t="e">
        <f>'2 уровень'!#REF!</f>
        <v>#REF!</v>
      </c>
      <c r="O89" s="256" t="e">
        <f>'2 уровень'!#REF!</f>
        <v>#REF!</v>
      </c>
      <c r="P89" s="256" t="e">
        <f>'2 уровень'!#REF!</f>
        <v>#REF!</v>
      </c>
      <c r="Q89" s="256">
        <f>'2 уровень'!I187</f>
        <v>1898.7325000000001</v>
      </c>
      <c r="R89" s="257">
        <f>'2 уровень'!J187</f>
        <v>11.704469999999999</v>
      </c>
      <c r="S89" s="257">
        <f>'2 уровень'!K187</f>
        <v>-1887.0280300000002</v>
      </c>
      <c r="T89" s="257">
        <f>'2 уровень'!L187</f>
        <v>0</v>
      </c>
      <c r="U89" s="257">
        <f>'2 уровень'!M187</f>
        <v>11.704469999999999</v>
      </c>
      <c r="V89" s="256">
        <f>'2 уровень'!N187</f>
        <v>0.6164359645184353</v>
      </c>
      <c r="W89" s="68"/>
      <c r="X89" s="244"/>
      <c r="Y89" s="588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  <c r="DD89" s="30"/>
      <c r="DE89" s="30"/>
      <c r="DF89" s="30"/>
      <c r="DG89" s="30"/>
      <c r="DH89" s="30"/>
      <c r="DI89" s="30"/>
      <c r="DJ89" s="30"/>
      <c r="DK89" s="30"/>
      <c r="DL89" s="30"/>
      <c r="DM89" s="30"/>
      <c r="DN89" s="30"/>
      <c r="DO89" s="30"/>
      <c r="DP89" s="30"/>
      <c r="DQ89" s="30"/>
      <c r="DR89" s="30"/>
      <c r="DS89" s="30"/>
      <c r="DT89" s="30"/>
      <c r="DU89" s="30"/>
      <c r="DV89" s="30"/>
      <c r="DW89" s="30"/>
      <c r="DX89" s="30"/>
      <c r="DY89" s="30"/>
      <c r="DZ89" s="30"/>
      <c r="EA89" s="30"/>
      <c r="EB89" s="30"/>
      <c r="EC89" s="30"/>
      <c r="ED89" s="30"/>
      <c r="EE89" s="30"/>
      <c r="EF89" s="30"/>
      <c r="EG89" s="30"/>
      <c r="EH89" s="30"/>
      <c r="EI89" s="30"/>
      <c r="EJ89" s="30"/>
      <c r="EK89" s="30"/>
      <c r="EL89" s="30"/>
      <c r="EM89" s="30"/>
      <c r="EN89" s="30"/>
      <c r="EO89" s="30"/>
      <c r="EP89" s="30"/>
      <c r="EQ89" s="30"/>
      <c r="ER89" s="30"/>
      <c r="ES89" s="30"/>
      <c r="ET89" s="30"/>
      <c r="EU89" s="30"/>
      <c r="EV89" s="30"/>
      <c r="EW89" s="30"/>
      <c r="EX89" s="30"/>
      <c r="EY89" s="30"/>
      <c r="EZ89" s="30"/>
      <c r="FA89" s="30"/>
      <c r="FB89" s="30"/>
      <c r="FC89" s="30"/>
      <c r="FD89" s="30"/>
      <c r="FE89" s="30"/>
      <c r="FF89" s="30"/>
      <c r="FG89" s="30"/>
      <c r="FH89" s="30"/>
      <c r="FI89" s="30"/>
      <c r="FJ89" s="30"/>
      <c r="FK89" s="30"/>
      <c r="FL89" s="30"/>
      <c r="FM89" s="30"/>
      <c r="FN89" s="30"/>
      <c r="FO89" s="30"/>
      <c r="FP89" s="30"/>
      <c r="FQ89" s="30"/>
      <c r="FR89" s="30"/>
      <c r="FS89" s="30"/>
      <c r="FT89" s="30"/>
      <c r="FU89" s="30"/>
      <c r="FV89" s="30"/>
      <c r="FW89" s="30"/>
      <c r="FX89" s="30"/>
      <c r="FY89" s="30"/>
      <c r="FZ89" s="30"/>
      <c r="GA89" s="30"/>
      <c r="GB89" s="30"/>
      <c r="GC89" s="30"/>
      <c r="GD89" s="30"/>
      <c r="GE89" s="30"/>
      <c r="GF89" s="30"/>
      <c r="GG89" s="30"/>
      <c r="GH89" s="30"/>
      <c r="GI89" s="30"/>
      <c r="GJ89" s="30"/>
      <c r="GK89" s="30"/>
      <c r="GL89" s="30"/>
      <c r="GM89" s="30"/>
      <c r="GN89" s="30"/>
      <c r="GO89" s="30"/>
      <c r="GP89" s="30"/>
    </row>
    <row r="90" spans="1:198" s="31" customFormat="1" ht="45.75" thickBot="1" x14ac:dyDescent="0.3">
      <c r="A90" s="75" t="s">
        <v>63</v>
      </c>
      <c r="B90" s="158">
        <f>'2 уровень'!C188</f>
        <v>500</v>
      </c>
      <c r="C90" s="158">
        <f>'2 уровень'!D188</f>
        <v>83</v>
      </c>
      <c r="D90" s="44">
        <f>'2 уровень'!E188</f>
        <v>51</v>
      </c>
      <c r="E90" s="159">
        <f>'2 уровень'!F188</f>
        <v>61.445783132530117</v>
      </c>
      <c r="F90" s="256">
        <f>'2 уровень'!G188</f>
        <v>772.39</v>
      </c>
      <c r="G90" s="256">
        <f>'2 уровень'!H188</f>
        <v>772.39</v>
      </c>
      <c r="H90" s="256" t="e">
        <f>'2 уровень'!#REF!</f>
        <v>#REF!</v>
      </c>
      <c r="I90" s="256" t="e">
        <f>'2 уровень'!#REF!</f>
        <v>#REF!</v>
      </c>
      <c r="J90" s="256" t="e">
        <f>'2 уровень'!#REF!</f>
        <v>#REF!</v>
      </c>
      <c r="K90" s="256" t="e">
        <f>'2 уровень'!#REF!</f>
        <v>#REF!</v>
      </c>
      <c r="L90" s="256" t="e">
        <f>'2 уровень'!#REF!</f>
        <v>#REF!</v>
      </c>
      <c r="M90" s="256" t="e">
        <f>'2 уровень'!#REF!</f>
        <v>#REF!</v>
      </c>
      <c r="N90" s="256" t="e">
        <f>'2 уровень'!#REF!</f>
        <v>#REF!</v>
      </c>
      <c r="O90" s="256" t="e">
        <f>'2 уровень'!#REF!</f>
        <v>#REF!</v>
      </c>
      <c r="P90" s="256" t="e">
        <f>'2 уровень'!#REF!</f>
        <v>#REF!</v>
      </c>
      <c r="Q90" s="256">
        <f>'2 уровень'!I188</f>
        <v>128.73166666666665</v>
      </c>
      <c r="R90" s="257">
        <f>'2 уровень'!J188</f>
        <v>62.844580000000001</v>
      </c>
      <c r="S90" s="257">
        <f>'2 уровень'!K188</f>
        <v>-65.887086666666647</v>
      </c>
      <c r="T90" s="257">
        <f>'2 уровень'!L188</f>
        <v>0</v>
      </c>
      <c r="U90" s="257">
        <f>'2 уровень'!M188</f>
        <v>62.844580000000001</v>
      </c>
      <c r="V90" s="256">
        <f>'2 уровень'!N188</f>
        <v>48.81827574152954</v>
      </c>
      <c r="W90" s="68"/>
      <c r="X90" s="244"/>
      <c r="Y90" s="588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  <c r="DD90" s="30"/>
      <c r="DE90" s="30"/>
      <c r="DF90" s="30"/>
      <c r="DG90" s="30"/>
      <c r="DH90" s="30"/>
      <c r="DI90" s="30"/>
      <c r="DJ90" s="30"/>
      <c r="DK90" s="30"/>
      <c r="DL90" s="30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EC90" s="30"/>
      <c r="ED90" s="30"/>
      <c r="EE90" s="30"/>
      <c r="EF90" s="30"/>
      <c r="EG90" s="30"/>
      <c r="EH90" s="30"/>
      <c r="EI90" s="30"/>
      <c r="EJ90" s="30"/>
      <c r="EK90" s="30"/>
      <c r="EL90" s="30"/>
      <c r="EM90" s="30"/>
      <c r="EN90" s="30"/>
      <c r="EO90" s="30"/>
      <c r="EP90" s="30"/>
      <c r="EQ90" s="30"/>
      <c r="ER90" s="30"/>
      <c r="ES90" s="30"/>
      <c r="ET90" s="30"/>
      <c r="EU90" s="30"/>
      <c r="EV90" s="30"/>
      <c r="EW90" s="30"/>
      <c r="EX90" s="30"/>
      <c r="EY90" s="30"/>
      <c r="EZ90" s="30"/>
      <c r="FA90" s="30"/>
      <c r="FB90" s="30"/>
      <c r="FC90" s="30"/>
      <c r="FD90" s="30"/>
      <c r="FE90" s="30"/>
      <c r="FF90" s="30"/>
      <c r="FG90" s="30"/>
      <c r="FH90" s="30"/>
      <c r="FI90" s="30"/>
      <c r="FJ90" s="30"/>
      <c r="FK90" s="30"/>
      <c r="FL90" s="30"/>
      <c r="FM90" s="30"/>
      <c r="FN90" s="30"/>
      <c r="FO90" s="30"/>
      <c r="FP90" s="30"/>
      <c r="FQ90" s="30"/>
      <c r="FR90" s="30"/>
      <c r="FS90" s="30"/>
      <c r="FT90" s="30"/>
      <c r="FU90" s="30"/>
      <c r="FV90" s="30"/>
      <c r="FW90" s="30"/>
      <c r="FX90" s="30"/>
      <c r="FY90" s="30"/>
      <c r="FZ90" s="30"/>
      <c r="GA90" s="30"/>
      <c r="GB90" s="30"/>
      <c r="GC90" s="30"/>
      <c r="GD90" s="30"/>
      <c r="GE90" s="30"/>
      <c r="GF90" s="30"/>
      <c r="GG90" s="30"/>
      <c r="GH90" s="30"/>
      <c r="GI90" s="30"/>
      <c r="GJ90" s="30"/>
      <c r="GK90" s="30"/>
      <c r="GL90" s="30"/>
      <c r="GM90" s="30"/>
      <c r="GN90" s="30"/>
      <c r="GO90" s="30"/>
      <c r="GP90" s="30"/>
    </row>
    <row r="91" spans="1:198" s="31" customFormat="1" ht="15" customHeight="1" thickBot="1" x14ac:dyDescent="0.3">
      <c r="A91" s="210" t="s">
        <v>61</v>
      </c>
      <c r="B91" s="218">
        <f>'2 уровень'!C189</f>
        <v>0</v>
      </c>
      <c r="C91" s="218">
        <f>'2 уровень'!D189</f>
        <v>0</v>
      </c>
      <c r="D91" s="236">
        <f>'2 уровень'!E189</f>
        <v>0</v>
      </c>
      <c r="E91" s="219">
        <f>'2 уровень'!F189</f>
        <v>0</v>
      </c>
      <c r="F91" s="258">
        <f>'2 уровень'!G189</f>
        <v>23537.611499999999</v>
      </c>
      <c r="G91" s="258">
        <f>'2 уровень'!H189</f>
        <v>23537.611499999999</v>
      </c>
      <c r="H91" s="258" t="e">
        <f>'2 уровень'!#REF!</f>
        <v>#REF!</v>
      </c>
      <c r="I91" s="258" t="e">
        <f>'2 уровень'!#REF!</f>
        <v>#REF!</v>
      </c>
      <c r="J91" s="258" t="e">
        <f>'2 уровень'!#REF!</f>
        <v>#REF!</v>
      </c>
      <c r="K91" s="258" t="e">
        <f>'2 уровень'!#REF!</f>
        <v>#REF!</v>
      </c>
      <c r="L91" s="258" t="e">
        <f>'2 уровень'!#REF!</f>
        <v>#REF!</v>
      </c>
      <c r="M91" s="258" t="e">
        <f>'2 уровень'!#REF!</f>
        <v>#REF!</v>
      </c>
      <c r="N91" s="258" t="e">
        <f>'2 уровень'!#REF!</f>
        <v>#REF!</v>
      </c>
      <c r="O91" s="258" t="e">
        <f>'2 уровень'!#REF!</f>
        <v>#REF!</v>
      </c>
      <c r="P91" s="258" t="e">
        <f>'2 уровень'!#REF!</f>
        <v>#REF!</v>
      </c>
      <c r="Q91" s="258">
        <f>'2 уровень'!I189</f>
        <v>3922.93525</v>
      </c>
      <c r="R91" s="259">
        <f>'2 уровень'!J189</f>
        <v>1497.6595399999999</v>
      </c>
      <c r="S91" s="259">
        <f>'2 уровень'!K189</f>
        <v>-2425.2757100000003</v>
      </c>
      <c r="T91" s="259">
        <f>'2 уровень'!L189</f>
        <v>0</v>
      </c>
      <c r="U91" s="259">
        <f>'2 уровень'!M189</f>
        <v>1497.6595399999999</v>
      </c>
      <c r="V91" s="258">
        <f>'2 уровень'!N189</f>
        <v>38.177014010108884</v>
      </c>
      <c r="W91" s="68"/>
      <c r="X91" s="244"/>
      <c r="Y91" s="588"/>
    </row>
    <row r="92" spans="1:198" ht="15" customHeight="1" x14ac:dyDescent="0.25">
      <c r="A92" s="125" t="s">
        <v>22</v>
      </c>
      <c r="B92" s="65"/>
      <c r="C92" s="65"/>
      <c r="D92" s="65"/>
      <c r="E92" s="103"/>
      <c r="F92" s="260"/>
      <c r="G92" s="260"/>
      <c r="H92" s="260"/>
      <c r="I92" s="260"/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68"/>
      <c r="Y92" s="588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</row>
    <row r="93" spans="1:198" ht="30" x14ac:dyDescent="0.25">
      <c r="A93" s="207" t="s">
        <v>74</v>
      </c>
      <c r="B93" s="205">
        <f>'1 уровень'!D252</f>
        <v>3719</v>
      </c>
      <c r="C93" s="205">
        <f>'1 уровень'!E252</f>
        <v>620</v>
      </c>
      <c r="D93" s="205">
        <f>'1 уровень'!F252</f>
        <v>555</v>
      </c>
      <c r="E93" s="206">
        <f>'1 уровень'!G252</f>
        <v>89.516129032258064</v>
      </c>
      <c r="F93" s="261">
        <f>'1 уровень'!H252</f>
        <v>10686.337869999999</v>
      </c>
      <c r="G93" s="261">
        <f>'1 уровень'!I252</f>
        <v>10686.337869999999</v>
      </c>
      <c r="H93" s="261" t="e">
        <f>'1 уровень'!#REF!</f>
        <v>#REF!</v>
      </c>
      <c r="I93" s="261" t="e">
        <f>'1 уровень'!#REF!</f>
        <v>#REF!</v>
      </c>
      <c r="J93" s="261" t="e">
        <f>'1 уровень'!#REF!</f>
        <v>#REF!</v>
      </c>
      <c r="K93" s="261" t="e">
        <f>'1 уровень'!#REF!</f>
        <v>#REF!</v>
      </c>
      <c r="L93" s="261" t="e">
        <f>'1 уровень'!#REF!</f>
        <v>#REF!</v>
      </c>
      <c r="M93" s="261" t="e">
        <f>'1 уровень'!#REF!</f>
        <v>#REF!</v>
      </c>
      <c r="N93" s="261" t="e">
        <f>'1 уровень'!#REF!</f>
        <v>#REF!</v>
      </c>
      <c r="O93" s="261" t="e">
        <f>'1 уровень'!#REF!</f>
        <v>#REF!</v>
      </c>
      <c r="P93" s="261" t="e">
        <f>'1 уровень'!#REF!</f>
        <v>#REF!</v>
      </c>
      <c r="Q93" s="261">
        <f>'1 уровень'!J252</f>
        <v>1781.0563116666667</v>
      </c>
      <c r="R93" s="261">
        <f>'1 уровень'!K252</f>
        <v>1383.5097599999999</v>
      </c>
      <c r="S93" s="261">
        <f>'1 уровень'!L252</f>
        <v>-397.54655166666674</v>
      </c>
      <c r="T93" s="261">
        <f>'1 уровень'!M252</f>
        <v>-0.72548000000000001</v>
      </c>
      <c r="U93" s="261">
        <f>'1 уровень'!N252</f>
        <v>1382.7842799999999</v>
      </c>
      <c r="V93" s="261">
        <f>'1 уровень'!O252</f>
        <v>77.67916999240451</v>
      </c>
      <c r="W93" s="68"/>
      <c r="Y93" s="588"/>
    </row>
    <row r="94" spans="1:198" ht="30" x14ac:dyDescent="0.25">
      <c r="A94" s="75" t="s">
        <v>43</v>
      </c>
      <c r="B94" s="33">
        <f>'1 уровень'!D253</f>
        <v>2600</v>
      </c>
      <c r="C94" s="33">
        <f>'1 уровень'!E253</f>
        <v>433</v>
      </c>
      <c r="D94" s="33">
        <f>'1 уровень'!F253</f>
        <v>383</v>
      </c>
      <c r="E94" s="100">
        <f>'1 уровень'!G253</f>
        <v>88.45265588914549</v>
      </c>
      <c r="F94" s="262">
        <f>'1 уровень'!H253</f>
        <v>7252.3360000000002</v>
      </c>
      <c r="G94" s="262">
        <f>'1 уровень'!I253</f>
        <v>7252.3360000000002</v>
      </c>
      <c r="H94" s="262" t="e">
        <f>'1 уровень'!#REF!</f>
        <v>#REF!</v>
      </c>
      <c r="I94" s="262" t="e">
        <f>'1 уровень'!#REF!</f>
        <v>#REF!</v>
      </c>
      <c r="J94" s="262" t="e">
        <f>'1 уровень'!#REF!</f>
        <v>#REF!</v>
      </c>
      <c r="K94" s="262" t="e">
        <f>'1 уровень'!#REF!</f>
        <v>#REF!</v>
      </c>
      <c r="L94" s="262" t="e">
        <f>'1 уровень'!#REF!</f>
        <v>#REF!</v>
      </c>
      <c r="M94" s="262" t="e">
        <f>'1 уровень'!#REF!</f>
        <v>#REF!</v>
      </c>
      <c r="N94" s="262" t="e">
        <f>'1 уровень'!#REF!</f>
        <v>#REF!</v>
      </c>
      <c r="O94" s="262" t="e">
        <f>'1 уровень'!#REF!</f>
        <v>#REF!</v>
      </c>
      <c r="P94" s="262" t="e">
        <f>'1 уровень'!#REF!</f>
        <v>#REF!</v>
      </c>
      <c r="Q94" s="262">
        <f>'1 уровень'!J253</f>
        <v>1208.7226666666668</v>
      </c>
      <c r="R94" s="262">
        <f>'1 уровень'!K253</f>
        <v>1098.86113</v>
      </c>
      <c r="S94" s="262">
        <f>'1 уровень'!L253</f>
        <v>-109.86153666666678</v>
      </c>
      <c r="T94" s="262">
        <f>'1 уровень'!M253</f>
        <v>-0.72548000000000001</v>
      </c>
      <c r="U94" s="262">
        <f>'1 уровень'!N253</f>
        <v>1098.1356499999999</v>
      </c>
      <c r="V94" s="262">
        <f>'1 уровень'!O253</f>
        <v>90.910939316656041</v>
      </c>
      <c r="W94" s="68"/>
      <c r="Y94" s="588"/>
    </row>
    <row r="95" spans="1:198" ht="30" x14ac:dyDescent="0.25">
      <c r="A95" s="75" t="s">
        <v>44</v>
      </c>
      <c r="B95" s="33">
        <f>'1 уровень'!D254</f>
        <v>780</v>
      </c>
      <c r="C95" s="33">
        <f>'1 уровень'!E254</f>
        <v>130</v>
      </c>
      <c r="D95" s="33">
        <f>'1 уровень'!F254</f>
        <v>172</v>
      </c>
      <c r="E95" s="100">
        <f>'1 уровень'!G254</f>
        <v>132.30769230769229</v>
      </c>
      <c r="F95" s="262">
        <f>'1 уровень'!H254</f>
        <v>1256.0183999999999</v>
      </c>
      <c r="G95" s="262">
        <f>'1 уровень'!I254</f>
        <v>1256.0183999999999</v>
      </c>
      <c r="H95" s="262" t="e">
        <f>'1 уровень'!#REF!</f>
        <v>#REF!</v>
      </c>
      <c r="I95" s="262" t="e">
        <f>'1 уровень'!#REF!</f>
        <v>#REF!</v>
      </c>
      <c r="J95" s="262" t="e">
        <f>'1 уровень'!#REF!</f>
        <v>#REF!</v>
      </c>
      <c r="K95" s="262" t="e">
        <f>'1 уровень'!#REF!</f>
        <v>#REF!</v>
      </c>
      <c r="L95" s="262" t="e">
        <f>'1 уровень'!#REF!</f>
        <v>#REF!</v>
      </c>
      <c r="M95" s="262" t="e">
        <f>'1 уровень'!#REF!</f>
        <v>#REF!</v>
      </c>
      <c r="N95" s="262" t="e">
        <f>'1 уровень'!#REF!</f>
        <v>#REF!</v>
      </c>
      <c r="O95" s="262" t="e">
        <f>'1 уровень'!#REF!</f>
        <v>#REF!</v>
      </c>
      <c r="P95" s="262" t="e">
        <f>'1 уровень'!#REF!</f>
        <v>#REF!</v>
      </c>
      <c r="Q95" s="262">
        <f>'1 уровень'!J254</f>
        <v>209.3364</v>
      </c>
      <c r="R95" s="262">
        <f>'1 уровень'!K254</f>
        <v>284.64863000000003</v>
      </c>
      <c r="S95" s="262">
        <f>'1 уровень'!L254</f>
        <v>75.312230000000028</v>
      </c>
      <c r="T95" s="262">
        <f>'1 уровень'!M254</f>
        <v>0</v>
      </c>
      <c r="U95" s="262">
        <f>'1 уровень'!N254</f>
        <v>284.64863000000003</v>
      </c>
      <c r="V95" s="262">
        <f>'1 уровень'!O254</f>
        <v>135.97665288979843</v>
      </c>
      <c r="W95" s="68"/>
      <c r="Y95" s="588"/>
    </row>
    <row r="96" spans="1:198" s="31" customFormat="1" ht="30" x14ac:dyDescent="0.25">
      <c r="A96" s="75" t="s">
        <v>64</v>
      </c>
      <c r="B96" s="44">
        <f>'1 уровень'!D255</f>
        <v>88</v>
      </c>
      <c r="C96" s="44">
        <f>'1 уровень'!E255</f>
        <v>15</v>
      </c>
      <c r="D96" s="32">
        <f>'1 уровень'!F255</f>
        <v>0</v>
      </c>
      <c r="E96" s="99">
        <f>'1 уровень'!G255</f>
        <v>0</v>
      </c>
      <c r="F96" s="257">
        <f>'1 уровень'!H255</f>
        <v>565.37623999999994</v>
      </c>
      <c r="G96" s="257">
        <f>'1 уровень'!I255</f>
        <v>565.37623999999994</v>
      </c>
      <c r="H96" s="257" t="e">
        <f>'1 уровень'!#REF!</f>
        <v>#REF!</v>
      </c>
      <c r="I96" s="257" t="e">
        <f>'1 уровень'!#REF!</f>
        <v>#REF!</v>
      </c>
      <c r="J96" s="257" t="e">
        <f>'1 уровень'!#REF!</f>
        <v>#REF!</v>
      </c>
      <c r="K96" s="257" t="e">
        <f>'1 уровень'!#REF!</f>
        <v>#REF!</v>
      </c>
      <c r="L96" s="257" t="e">
        <f>'1 уровень'!#REF!</f>
        <v>#REF!</v>
      </c>
      <c r="M96" s="257" t="e">
        <f>'1 уровень'!#REF!</f>
        <v>#REF!</v>
      </c>
      <c r="N96" s="257" t="e">
        <f>'1 уровень'!#REF!</f>
        <v>#REF!</v>
      </c>
      <c r="O96" s="257" t="e">
        <f>'1 уровень'!#REF!</f>
        <v>#REF!</v>
      </c>
      <c r="P96" s="257" t="e">
        <f>'1 уровень'!#REF!</f>
        <v>#REF!</v>
      </c>
      <c r="Q96" s="257">
        <f>'1 уровень'!J255</f>
        <v>94.229373333333328</v>
      </c>
      <c r="R96" s="257">
        <f>'1 уровень'!K255</f>
        <v>0</v>
      </c>
      <c r="S96" s="257">
        <f>'1 уровень'!L255</f>
        <v>-94.229373333333328</v>
      </c>
      <c r="T96" s="257">
        <f>'1 уровень'!M255</f>
        <v>0</v>
      </c>
      <c r="U96" s="257">
        <f>'1 уровень'!N255</f>
        <v>0</v>
      </c>
      <c r="V96" s="257">
        <f>'1 уровень'!O255</f>
        <v>0</v>
      </c>
      <c r="W96" s="68"/>
      <c r="X96" s="244"/>
      <c r="Y96" s="588"/>
    </row>
    <row r="97" spans="1:25" ht="30" x14ac:dyDescent="0.25">
      <c r="A97" s="75" t="s">
        <v>65</v>
      </c>
      <c r="B97" s="33">
        <f>'1 уровень'!D256</f>
        <v>251</v>
      </c>
      <c r="C97" s="33">
        <f>'1 уровень'!E256</f>
        <v>42</v>
      </c>
      <c r="D97" s="33">
        <f>'1 уровень'!F256</f>
        <v>0</v>
      </c>
      <c r="E97" s="100">
        <f>'1 уровень'!G256</f>
        <v>0</v>
      </c>
      <c r="F97" s="262">
        <f>'1 уровень'!H256</f>
        <v>1612.6072300000001</v>
      </c>
      <c r="G97" s="262">
        <f>'1 уровень'!I256</f>
        <v>1612.6072300000001</v>
      </c>
      <c r="H97" s="262" t="e">
        <f>'1 уровень'!#REF!</f>
        <v>#REF!</v>
      </c>
      <c r="I97" s="262" t="e">
        <f>'1 уровень'!#REF!</f>
        <v>#REF!</v>
      </c>
      <c r="J97" s="262" t="e">
        <f>'1 уровень'!#REF!</f>
        <v>#REF!</v>
      </c>
      <c r="K97" s="262" t="e">
        <f>'1 уровень'!#REF!</f>
        <v>#REF!</v>
      </c>
      <c r="L97" s="262" t="e">
        <f>'1 уровень'!#REF!</f>
        <v>#REF!</v>
      </c>
      <c r="M97" s="262" t="e">
        <f>'1 уровень'!#REF!</f>
        <v>#REF!</v>
      </c>
      <c r="N97" s="262" t="e">
        <f>'1 уровень'!#REF!</f>
        <v>#REF!</v>
      </c>
      <c r="O97" s="262" t="e">
        <f>'1 уровень'!#REF!</f>
        <v>#REF!</v>
      </c>
      <c r="P97" s="262" t="e">
        <f>'1 уровень'!#REF!</f>
        <v>#REF!</v>
      </c>
      <c r="Q97" s="262">
        <f>'1 уровень'!J256</f>
        <v>268.76787166666668</v>
      </c>
      <c r="R97" s="262">
        <f>'1 уровень'!K256</f>
        <v>0</v>
      </c>
      <c r="S97" s="262">
        <f>'1 уровень'!L256</f>
        <v>-268.76787166666668</v>
      </c>
      <c r="T97" s="262">
        <f>'1 уровень'!M256</f>
        <v>0</v>
      </c>
      <c r="U97" s="262">
        <f>'1 уровень'!N256</f>
        <v>0</v>
      </c>
      <c r="V97" s="262">
        <f>'1 уровень'!O256</f>
        <v>0</v>
      </c>
      <c r="W97" s="68"/>
      <c r="Y97" s="588"/>
    </row>
    <row r="98" spans="1:25" ht="30" x14ac:dyDescent="0.25">
      <c r="A98" s="207" t="s">
        <v>66</v>
      </c>
      <c r="B98" s="205">
        <f>'1 уровень'!D257</f>
        <v>5469</v>
      </c>
      <c r="C98" s="205">
        <f>'1 уровень'!E257</f>
        <v>912</v>
      </c>
      <c r="D98" s="205">
        <f>'1 уровень'!F257</f>
        <v>1337</v>
      </c>
      <c r="E98" s="206">
        <f>'1 уровень'!G257</f>
        <v>146.60087719298244</v>
      </c>
      <c r="F98" s="261">
        <f>'1 уровень'!H257</f>
        <v>11288.670039999999</v>
      </c>
      <c r="G98" s="261">
        <f>'1 уровень'!I257</f>
        <v>11288.670039999999</v>
      </c>
      <c r="H98" s="261" t="e">
        <f>'1 уровень'!#REF!</f>
        <v>#REF!</v>
      </c>
      <c r="I98" s="261" t="e">
        <f>'1 уровень'!#REF!</f>
        <v>#REF!</v>
      </c>
      <c r="J98" s="261" t="e">
        <f>'1 уровень'!#REF!</f>
        <v>#REF!</v>
      </c>
      <c r="K98" s="261" t="e">
        <f>'1 уровень'!#REF!</f>
        <v>#REF!</v>
      </c>
      <c r="L98" s="261" t="e">
        <f>'1 уровень'!#REF!</f>
        <v>#REF!</v>
      </c>
      <c r="M98" s="261" t="e">
        <f>'1 уровень'!#REF!</f>
        <v>#REF!</v>
      </c>
      <c r="N98" s="261" t="e">
        <f>'1 уровень'!#REF!</f>
        <v>#REF!</v>
      </c>
      <c r="O98" s="261" t="e">
        <f>'1 уровень'!#REF!</f>
        <v>#REF!</v>
      </c>
      <c r="P98" s="261" t="e">
        <f>'1 уровень'!#REF!</f>
        <v>#REF!</v>
      </c>
      <c r="Q98" s="261">
        <f>'1 уровень'!J257</f>
        <v>1881.4450066666668</v>
      </c>
      <c r="R98" s="261">
        <f>'1 уровень'!K257</f>
        <v>4163.5203799999999</v>
      </c>
      <c r="S98" s="261">
        <f>'1 уровень'!L257</f>
        <v>2282.0753733333331</v>
      </c>
      <c r="T98" s="261">
        <f>'1 уровень'!M257</f>
        <v>0</v>
      </c>
      <c r="U98" s="261">
        <f>'1 уровень'!N257</f>
        <v>4163.5203799999999</v>
      </c>
      <c r="V98" s="261">
        <f>'1 уровень'!O257</f>
        <v>221.29375906535046</v>
      </c>
      <c r="W98" s="68"/>
      <c r="Y98" s="588"/>
    </row>
    <row r="99" spans="1:25" ht="30" x14ac:dyDescent="0.25">
      <c r="A99" s="75" t="s">
        <v>62</v>
      </c>
      <c r="B99" s="33">
        <f>'1 уровень'!D258</f>
        <v>700</v>
      </c>
      <c r="C99" s="33">
        <f>'1 уровень'!E258</f>
        <v>117</v>
      </c>
      <c r="D99" s="33">
        <f>'1 уровень'!F258</f>
        <v>42</v>
      </c>
      <c r="E99" s="100">
        <f>'1 уровень'!G258</f>
        <v>35.897435897435898</v>
      </c>
      <c r="F99" s="262">
        <f>'1 уровень'!H258</f>
        <v>847</v>
      </c>
      <c r="G99" s="262">
        <f>'1 уровень'!I258</f>
        <v>847</v>
      </c>
      <c r="H99" s="262" t="e">
        <f>'1 уровень'!#REF!</f>
        <v>#REF!</v>
      </c>
      <c r="I99" s="262" t="e">
        <f>'1 уровень'!#REF!</f>
        <v>#REF!</v>
      </c>
      <c r="J99" s="262" t="e">
        <f>'1 уровень'!#REF!</f>
        <v>#REF!</v>
      </c>
      <c r="K99" s="262" t="e">
        <f>'1 уровень'!#REF!</f>
        <v>#REF!</v>
      </c>
      <c r="L99" s="262" t="e">
        <f>'1 уровень'!#REF!</f>
        <v>#REF!</v>
      </c>
      <c r="M99" s="262" t="e">
        <f>'1 уровень'!#REF!</f>
        <v>#REF!</v>
      </c>
      <c r="N99" s="262" t="e">
        <f>'1 уровень'!#REF!</f>
        <v>#REF!</v>
      </c>
      <c r="O99" s="262" t="e">
        <f>'1 уровень'!#REF!</f>
        <v>#REF!</v>
      </c>
      <c r="P99" s="262" t="e">
        <f>'1 уровень'!#REF!</f>
        <v>#REF!</v>
      </c>
      <c r="Q99" s="262">
        <f>'1 уровень'!J258</f>
        <v>141.16666666666666</v>
      </c>
      <c r="R99" s="262">
        <f>'1 уровень'!K258</f>
        <v>48.300980000000003</v>
      </c>
      <c r="S99" s="262">
        <f>'1 уровень'!L258</f>
        <v>-92.865686666666647</v>
      </c>
      <c r="T99" s="262">
        <f>'1 уровень'!M258</f>
        <v>0</v>
      </c>
      <c r="U99" s="262">
        <f>'1 уровень'!N258</f>
        <v>48.300980000000003</v>
      </c>
      <c r="V99" s="262">
        <f>'1 уровень'!O258</f>
        <v>34.21557024793389</v>
      </c>
      <c r="W99" s="68"/>
      <c r="Y99" s="588"/>
    </row>
    <row r="100" spans="1:25" ht="45" x14ac:dyDescent="0.25">
      <c r="A100" s="75" t="s">
        <v>90</v>
      </c>
      <c r="B100" s="33">
        <f>'1 уровень'!D259</f>
        <v>0</v>
      </c>
      <c r="C100" s="33">
        <f>'1 уровень'!E259</f>
        <v>0</v>
      </c>
      <c r="D100" s="33">
        <f>'1 уровень'!F259</f>
        <v>0</v>
      </c>
      <c r="E100" s="100">
        <f>'1 уровень'!G259</f>
        <v>0</v>
      </c>
      <c r="F100" s="262">
        <f>'1 уровень'!H259</f>
        <v>0</v>
      </c>
      <c r="G100" s="262">
        <f>'1 уровень'!I259</f>
        <v>0</v>
      </c>
      <c r="H100" s="262" t="e">
        <f>'1 уровень'!#REF!</f>
        <v>#REF!</v>
      </c>
      <c r="I100" s="262" t="e">
        <f>'1 уровень'!#REF!</f>
        <v>#REF!</v>
      </c>
      <c r="J100" s="262" t="e">
        <f>'1 уровень'!#REF!</f>
        <v>#REF!</v>
      </c>
      <c r="K100" s="262" t="e">
        <f>'1 уровень'!#REF!</f>
        <v>#REF!</v>
      </c>
      <c r="L100" s="262" t="e">
        <f>'1 уровень'!#REF!</f>
        <v>#REF!</v>
      </c>
      <c r="M100" s="262" t="e">
        <f>'1 уровень'!#REF!</f>
        <v>#REF!</v>
      </c>
      <c r="N100" s="262" t="e">
        <f>'1 уровень'!#REF!</f>
        <v>#REF!</v>
      </c>
      <c r="O100" s="262" t="e">
        <f>'1 уровень'!#REF!</f>
        <v>#REF!</v>
      </c>
      <c r="P100" s="262" t="e">
        <f>'1 уровень'!#REF!</f>
        <v>#REF!</v>
      </c>
      <c r="Q100" s="262">
        <f>'1 уровень'!J259</f>
        <v>0</v>
      </c>
      <c r="R100" s="262">
        <f>'1 уровень'!K259</f>
        <v>0</v>
      </c>
      <c r="S100" s="262">
        <f>'1 уровень'!L259</f>
        <v>0</v>
      </c>
      <c r="T100" s="262">
        <f>'1 уровень'!M259</f>
        <v>0</v>
      </c>
      <c r="U100" s="262">
        <f>'1 уровень'!N259</f>
        <v>0</v>
      </c>
      <c r="V100" s="262">
        <f>'1 уровень'!O259</f>
        <v>0</v>
      </c>
      <c r="W100" s="68"/>
      <c r="Y100" s="588"/>
    </row>
    <row r="101" spans="1:25" ht="60" x14ac:dyDescent="0.25">
      <c r="A101" s="75" t="s">
        <v>45</v>
      </c>
      <c r="B101" s="33">
        <f>'1 уровень'!D260</f>
        <v>4410</v>
      </c>
      <c r="C101" s="33">
        <f>'1 уровень'!E260</f>
        <v>735</v>
      </c>
      <c r="D101" s="33">
        <f>'1 уровень'!F260</f>
        <v>1262</v>
      </c>
      <c r="E101" s="100">
        <f>'1 уровень'!G260</f>
        <v>171.70068027210885</v>
      </c>
      <c r="F101" s="262">
        <f>'1 уровень'!H260</f>
        <v>9972.6149999999998</v>
      </c>
      <c r="G101" s="262">
        <f>'1 уровень'!I260</f>
        <v>9972.6149999999998</v>
      </c>
      <c r="H101" s="262" t="e">
        <f>'1 уровень'!#REF!</f>
        <v>#REF!</v>
      </c>
      <c r="I101" s="262" t="e">
        <f>'1 уровень'!#REF!</f>
        <v>#REF!</v>
      </c>
      <c r="J101" s="262" t="e">
        <f>'1 уровень'!#REF!</f>
        <v>#REF!</v>
      </c>
      <c r="K101" s="262" t="e">
        <f>'1 уровень'!#REF!</f>
        <v>#REF!</v>
      </c>
      <c r="L101" s="262" t="e">
        <f>'1 уровень'!#REF!</f>
        <v>#REF!</v>
      </c>
      <c r="M101" s="262" t="e">
        <f>'1 уровень'!#REF!</f>
        <v>#REF!</v>
      </c>
      <c r="N101" s="262" t="e">
        <f>'1 уровень'!#REF!</f>
        <v>#REF!</v>
      </c>
      <c r="O101" s="262" t="e">
        <f>'1 уровень'!#REF!</f>
        <v>#REF!</v>
      </c>
      <c r="P101" s="262" t="e">
        <f>'1 уровень'!#REF!</f>
        <v>#REF!</v>
      </c>
      <c r="Q101" s="262">
        <f>'1 уровень'!J260</f>
        <v>1662.1025</v>
      </c>
      <c r="R101" s="262">
        <f>'1 уровень'!K260</f>
        <v>4081.6569999999997</v>
      </c>
      <c r="S101" s="262">
        <f>'1 уровень'!L260</f>
        <v>2419.5544999999997</v>
      </c>
      <c r="T101" s="262">
        <f>'1 уровень'!M260</f>
        <v>0</v>
      </c>
      <c r="U101" s="262">
        <f>'1 уровень'!N260</f>
        <v>4081.6569999999997</v>
      </c>
      <c r="V101" s="262">
        <f>'1 уровень'!O260</f>
        <v>245.57191869935818</v>
      </c>
      <c r="W101" s="68"/>
      <c r="Y101" s="588"/>
    </row>
    <row r="102" spans="1:25" ht="45.75" thickBot="1" x14ac:dyDescent="0.3">
      <c r="A102" s="75" t="s">
        <v>63</v>
      </c>
      <c r="B102" s="33">
        <f>'1 уровень'!D261</f>
        <v>359</v>
      </c>
      <c r="C102" s="33">
        <f>'1 уровень'!E261</f>
        <v>60</v>
      </c>
      <c r="D102" s="33">
        <f>'1 уровень'!F261</f>
        <v>33</v>
      </c>
      <c r="E102" s="100">
        <f>'1 уровень'!G261</f>
        <v>55.000000000000007</v>
      </c>
      <c r="F102" s="262">
        <f>'1 уровень'!H261</f>
        <v>469.05503999999996</v>
      </c>
      <c r="G102" s="262">
        <f>'1 уровень'!I261</f>
        <v>469.05503999999996</v>
      </c>
      <c r="H102" s="262" t="e">
        <f>'1 уровень'!#REF!</f>
        <v>#REF!</v>
      </c>
      <c r="I102" s="262" t="e">
        <f>'1 уровень'!#REF!</f>
        <v>#REF!</v>
      </c>
      <c r="J102" s="262" t="e">
        <f>'1 уровень'!#REF!</f>
        <v>#REF!</v>
      </c>
      <c r="K102" s="262" t="e">
        <f>'1 уровень'!#REF!</f>
        <v>#REF!</v>
      </c>
      <c r="L102" s="262" t="e">
        <f>'1 уровень'!#REF!</f>
        <v>#REF!</v>
      </c>
      <c r="M102" s="262" t="e">
        <f>'1 уровень'!#REF!</f>
        <v>#REF!</v>
      </c>
      <c r="N102" s="262" t="e">
        <f>'1 уровень'!#REF!</f>
        <v>#REF!</v>
      </c>
      <c r="O102" s="262" t="e">
        <f>'1 уровень'!#REF!</f>
        <v>#REF!</v>
      </c>
      <c r="P102" s="262" t="e">
        <f>'1 уровень'!#REF!</f>
        <v>#REF!</v>
      </c>
      <c r="Q102" s="262">
        <f>'1 уровень'!J261</f>
        <v>78.175839999999994</v>
      </c>
      <c r="R102" s="262">
        <f>'1 уровень'!K261</f>
        <v>33.562400000000004</v>
      </c>
      <c r="S102" s="262">
        <f>'1 уровень'!L261</f>
        <v>-44.61343999999999</v>
      </c>
      <c r="T102" s="262">
        <f>'1 уровень'!M261</f>
        <v>0</v>
      </c>
      <c r="U102" s="262">
        <f>'1 уровень'!N261</f>
        <v>33.562400000000004</v>
      </c>
      <c r="V102" s="262">
        <f>'1 уровень'!O261</f>
        <v>42.9319339581129</v>
      </c>
      <c r="W102" s="68"/>
      <c r="Y102" s="588"/>
    </row>
    <row r="103" spans="1:25" ht="15.75" thickBot="1" x14ac:dyDescent="0.3">
      <c r="A103" s="215" t="s">
        <v>59</v>
      </c>
      <c r="B103" s="211">
        <f>'1 уровень'!D262</f>
        <v>0</v>
      </c>
      <c r="C103" s="211">
        <f>'1 уровень'!E262</f>
        <v>0</v>
      </c>
      <c r="D103" s="211">
        <f>'1 уровень'!F262</f>
        <v>0</v>
      </c>
      <c r="E103" s="212">
        <f>'1 уровень'!G262</f>
        <v>0</v>
      </c>
      <c r="F103" s="269">
        <f>'1 уровень'!H262</f>
        <v>21975.00791</v>
      </c>
      <c r="G103" s="269">
        <f>'1 уровень'!I262</f>
        <v>21975.00791</v>
      </c>
      <c r="H103" s="269" t="e">
        <f>'1 уровень'!#REF!</f>
        <v>#REF!</v>
      </c>
      <c r="I103" s="269" t="e">
        <f>'1 уровень'!#REF!</f>
        <v>#REF!</v>
      </c>
      <c r="J103" s="269" t="e">
        <f>'1 уровень'!#REF!</f>
        <v>#REF!</v>
      </c>
      <c r="K103" s="269" t="e">
        <f>'1 уровень'!#REF!</f>
        <v>#REF!</v>
      </c>
      <c r="L103" s="269" t="e">
        <f>'1 уровень'!#REF!</f>
        <v>#REF!</v>
      </c>
      <c r="M103" s="269" t="e">
        <f>'1 уровень'!#REF!</f>
        <v>#REF!</v>
      </c>
      <c r="N103" s="269" t="e">
        <f>'1 уровень'!#REF!</f>
        <v>#REF!</v>
      </c>
      <c r="O103" s="269" t="e">
        <f>'1 уровень'!#REF!</f>
        <v>#REF!</v>
      </c>
      <c r="P103" s="269" t="e">
        <f>'1 уровень'!#REF!</f>
        <v>#REF!</v>
      </c>
      <c r="Q103" s="269">
        <f>'1 уровень'!J262</f>
        <v>3662.5013183333335</v>
      </c>
      <c r="R103" s="269">
        <f>'1 уровень'!K262</f>
        <v>5547.0301399999998</v>
      </c>
      <c r="S103" s="269">
        <f>'1 уровень'!L262</f>
        <v>1884.5288216666663</v>
      </c>
      <c r="T103" s="269">
        <f>'1 уровень'!M262</f>
        <v>-0.72548000000000001</v>
      </c>
      <c r="U103" s="269">
        <f>'1 уровень'!N262</f>
        <v>5546.3046599999998</v>
      </c>
      <c r="V103" s="269">
        <f>'1 уровень'!O262</f>
        <v>151.45469333303188</v>
      </c>
      <c r="W103" s="68"/>
      <c r="Y103" s="588"/>
    </row>
    <row r="104" spans="1:25" ht="15" customHeight="1" x14ac:dyDescent="0.25">
      <c r="A104" s="125" t="s">
        <v>23</v>
      </c>
      <c r="B104" s="65"/>
      <c r="C104" s="65"/>
      <c r="D104" s="65"/>
      <c r="E104" s="103"/>
      <c r="F104" s="260"/>
      <c r="G104" s="260"/>
      <c r="H104" s="260"/>
      <c r="I104" s="260"/>
      <c r="J104" s="260"/>
      <c r="K104" s="260"/>
      <c r="L104" s="260"/>
      <c r="M104" s="260"/>
      <c r="N104" s="260"/>
      <c r="O104" s="260"/>
      <c r="P104" s="260"/>
      <c r="Q104" s="260"/>
      <c r="R104" s="260"/>
      <c r="S104" s="260"/>
      <c r="T104" s="260"/>
      <c r="U104" s="260"/>
      <c r="V104" s="260"/>
      <c r="W104" s="68"/>
      <c r="Y104" s="588"/>
    </row>
    <row r="105" spans="1:25" ht="30" x14ac:dyDescent="0.25">
      <c r="A105" s="207" t="s">
        <v>74</v>
      </c>
      <c r="B105" s="205">
        <f>'2 уровень'!C204</f>
        <v>6770</v>
      </c>
      <c r="C105" s="205">
        <f>'2 уровень'!D204</f>
        <v>1128</v>
      </c>
      <c r="D105" s="205">
        <f>'2 уровень'!E204</f>
        <v>814</v>
      </c>
      <c r="E105" s="206">
        <f>'2 уровень'!F204</f>
        <v>72.163120567375884</v>
      </c>
      <c r="F105" s="261">
        <f>'2 уровень'!G204</f>
        <v>22087.010900000001</v>
      </c>
      <c r="G105" s="261">
        <f>'2 уровень'!H204</f>
        <v>22087.010900000001</v>
      </c>
      <c r="H105" s="261" t="e">
        <f>'2 уровень'!#REF!</f>
        <v>#REF!</v>
      </c>
      <c r="I105" s="261" t="e">
        <f>'2 уровень'!#REF!</f>
        <v>#REF!</v>
      </c>
      <c r="J105" s="261" t="e">
        <f>'2 уровень'!#REF!</f>
        <v>#REF!</v>
      </c>
      <c r="K105" s="261" t="e">
        <f>'2 уровень'!#REF!</f>
        <v>#REF!</v>
      </c>
      <c r="L105" s="261" t="e">
        <f>'2 уровень'!#REF!</f>
        <v>#REF!</v>
      </c>
      <c r="M105" s="261" t="e">
        <f>'2 уровень'!#REF!</f>
        <v>#REF!</v>
      </c>
      <c r="N105" s="261" t="e">
        <f>'2 уровень'!#REF!</f>
        <v>#REF!</v>
      </c>
      <c r="O105" s="261" t="e">
        <f>'2 уровень'!#REF!</f>
        <v>#REF!</v>
      </c>
      <c r="P105" s="261" t="e">
        <f>'2 уровень'!#REF!</f>
        <v>#REF!</v>
      </c>
      <c r="Q105" s="261">
        <f>'2 уровень'!I204</f>
        <v>3681.1684833333334</v>
      </c>
      <c r="R105" s="261">
        <f>'2 уровень'!J204</f>
        <v>2717.6264000000001</v>
      </c>
      <c r="S105" s="261">
        <f>'2 уровень'!K204</f>
        <v>-963.54208333333327</v>
      </c>
      <c r="T105" s="261">
        <f>'2 уровень'!L204</f>
        <v>-32.790170000000003</v>
      </c>
      <c r="U105" s="261">
        <f>'2 уровень'!M204</f>
        <v>2684.8362299999999</v>
      </c>
      <c r="V105" s="261">
        <f>'2 уровень'!N204</f>
        <v>73.825102336504926</v>
      </c>
      <c r="W105" s="68"/>
      <c r="Y105" s="588"/>
    </row>
    <row r="106" spans="1:25" ht="30" x14ac:dyDescent="0.25">
      <c r="A106" s="75" t="s">
        <v>43</v>
      </c>
      <c r="B106" s="33">
        <f>'2 уровень'!C205</f>
        <v>5000</v>
      </c>
      <c r="C106" s="33">
        <f>'2 уровень'!D205</f>
        <v>833</v>
      </c>
      <c r="D106" s="33">
        <f>'2 уровень'!E205</f>
        <v>640</v>
      </c>
      <c r="E106" s="100">
        <f>'2 уровень'!F205</f>
        <v>76.830732292917176</v>
      </c>
      <c r="F106" s="262">
        <f>'2 уровень'!G205</f>
        <v>17150</v>
      </c>
      <c r="G106" s="262">
        <f>'2 уровень'!H205</f>
        <v>17150</v>
      </c>
      <c r="H106" s="262" t="e">
        <f>'2 уровень'!#REF!</f>
        <v>#REF!</v>
      </c>
      <c r="I106" s="262" t="e">
        <f>'2 уровень'!#REF!</f>
        <v>#REF!</v>
      </c>
      <c r="J106" s="262" t="e">
        <f>'2 уровень'!#REF!</f>
        <v>#REF!</v>
      </c>
      <c r="K106" s="262" t="e">
        <f>'2 уровень'!#REF!</f>
        <v>#REF!</v>
      </c>
      <c r="L106" s="262" t="e">
        <f>'2 уровень'!#REF!</f>
        <v>#REF!</v>
      </c>
      <c r="M106" s="262" t="e">
        <f>'2 уровень'!#REF!</f>
        <v>#REF!</v>
      </c>
      <c r="N106" s="262" t="e">
        <f>'2 уровень'!#REF!</f>
        <v>#REF!</v>
      </c>
      <c r="O106" s="262" t="e">
        <f>'2 уровень'!#REF!</f>
        <v>#REF!</v>
      </c>
      <c r="P106" s="262" t="e">
        <f>'2 уровень'!#REF!</f>
        <v>#REF!</v>
      </c>
      <c r="Q106" s="262">
        <f>'2 уровень'!I205</f>
        <v>2858.3333333333335</v>
      </c>
      <c r="R106" s="262">
        <f>'2 уровень'!J205</f>
        <v>1988.9919200000004</v>
      </c>
      <c r="S106" s="262">
        <f>'2 уровень'!K205</f>
        <v>-869.34141333333309</v>
      </c>
      <c r="T106" s="262">
        <f>'2 уровень'!L205</f>
        <v>-32.574730000000002</v>
      </c>
      <c r="U106" s="262">
        <f>'2 уровень'!M205</f>
        <v>1956.4171900000003</v>
      </c>
      <c r="V106" s="262">
        <f>'2 уровень'!N205</f>
        <v>69.585723148688061</v>
      </c>
      <c r="W106" s="68"/>
      <c r="Y106" s="588"/>
    </row>
    <row r="107" spans="1:25" ht="30" x14ac:dyDescent="0.25">
      <c r="A107" s="75" t="s">
        <v>44</v>
      </c>
      <c r="B107" s="33">
        <f>'2 уровень'!C206</f>
        <v>1500</v>
      </c>
      <c r="C107" s="33">
        <f>'2 уровень'!D206</f>
        <v>250</v>
      </c>
      <c r="D107" s="33">
        <f>'2 уровень'!E206</f>
        <v>105</v>
      </c>
      <c r="E107" s="100">
        <f>'2 уровень'!F206</f>
        <v>42</v>
      </c>
      <c r="F107" s="262">
        <f>'2 уровень'!G206</f>
        <v>2855.4</v>
      </c>
      <c r="G107" s="262">
        <f>'2 уровень'!H206</f>
        <v>2855.4</v>
      </c>
      <c r="H107" s="262" t="e">
        <f>'2 уровень'!#REF!</f>
        <v>#REF!</v>
      </c>
      <c r="I107" s="262" t="e">
        <f>'2 уровень'!#REF!</f>
        <v>#REF!</v>
      </c>
      <c r="J107" s="262" t="e">
        <f>'2 уровень'!#REF!</f>
        <v>#REF!</v>
      </c>
      <c r="K107" s="262" t="e">
        <f>'2 уровень'!#REF!</f>
        <v>#REF!</v>
      </c>
      <c r="L107" s="262" t="e">
        <f>'2 уровень'!#REF!</f>
        <v>#REF!</v>
      </c>
      <c r="M107" s="262" t="e">
        <f>'2 уровень'!#REF!</f>
        <v>#REF!</v>
      </c>
      <c r="N107" s="262" t="e">
        <f>'2 уровень'!#REF!</f>
        <v>#REF!</v>
      </c>
      <c r="O107" s="262" t="e">
        <f>'2 уровень'!#REF!</f>
        <v>#REF!</v>
      </c>
      <c r="P107" s="262" t="e">
        <f>'2 уровень'!#REF!</f>
        <v>#REF!</v>
      </c>
      <c r="Q107" s="262">
        <f>'2 уровень'!I206</f>
        <v>475.90000000000003</v>
      </c>
      <c r="R107" s="262">
        <f>'2 уровень'!J206</f>
        <v>196.66724999999997</v>
      </c>
      <c r="S107" s="262">
        <f>'2 уровень'!K206</f>
        <v>-279.23275000000007</v>
      </c>
      <c r="T107" s="262">
        <f>'2 уровень'!L206</f>
        <v>-0.21543999999999999</v>
      </c>
      <c r="U107" s="262">
        <f>'2 уровень'!M206</f>
        <v>196.45180999999997</v>
      </c>
      <c r="V107" s="262">
        <f>'2 уровень'!N206</f>
        <v>41.325330951880638</v>
      </c>
      <c r="W107" s="68"/>
      <c r="Y107" s="588"/>
    </row>
    <row r="108" spans="1:25" ht="30" x14ac:dyDescent="0.25">
      <c r="A108" s="75" t="s">
        <v>64</v>
      </c>
      <c r="B108" s="33">
        <f>'2 уровень'!C207</f>
        <v>42</v>
      </c>
      <c r="C108" s="33">
        <f>'2 уровень'!D207</f>
        <v>7</v>
      </c>
      <c r="D108" s="33">
        <f>'2 уровень'!E207</f>
        <v>0</v>
      </c>
      <c r="E108" s="100">
        <f>'2 уровень'!F207</f>
        <v>0</v>
      </c>
      <c r="F108" s="262">
        <f>'2 уровень'!G207</f>
        <v>323.80614000000003</v>
      </c>
      <c r="G108" s="262">
        <f>'2 уровень'!H207</f>
        <v>323.80614000000003</v>
      </c>
      <c r="H108" s="262" t="e">
        <f>'2 уровень'!#REF!</f>
        <v>#REF!</v>
      </c>
      <c r="I108" s="262" t="e">
        <f>'2 уровень'!#REF!</f>
        <v>#REF!</v>
      </c>
      <c r="J108" s="262" t="e">
        <f>'2 уровень'!#REF!</f>
        <v>#REF!</v>
      </c>
      <c r="K108" s="262" t="e">
        <f>'2 уровень'!#REF!</f>
        <v>#REF!</v>
      </c>
      <c r="L108" s="262" t="e">
        <f>'2 уровень'!#REF!</f>
        <v>#REF!</v>
      </c>
      <c r="M108" s="262" t="e">
        <f>'2 уровень'!#REF!</f>
        <v>#REF!</v>
      </c>
      <c r="N108" s="262" t="e">
        <f>'2 уровень'!#REF!</f>
        <v>#REF!</v>
      </c>
      <c r="O108" s="262" t="e">
        <f>'2 уровень'!#REF!</f>
        <v>#REF!</v>
      </c>
      <c r="P108" s="262" t="e">
        <f>'2 уровень'!#REF!</f>
        <v>#REF!</v>
      </c>
      <c r="Q108" s="262">
        <f>'2 уровень'!I207</f>
        <v>53.967690000000005</v>
      </c>
      <c r="R108" s="262">
        <f>'2 уровень'!J207</f>
        <v>0</v>
      </c>
      <c r="S108" s="262">
        <f>'2 уровень'!K207</f>
        <v>-53.967690000000005</v>
      </c>
      <c r="T108" s="262">
        <f>'2 уровень'!L207</f>
        <v>0</v>
      </c>
      <c r="U108" s="262">
        <f>'2 уровень'!M207</f>
        <v>0</v>
      </c>
      <c r="V108" s="262">
        <f>'2 уровень'!N207</f>
        <v>0</v>
      </c>
      <c r="W108" s="68"/>
      <c r="Y108" s="588"/>
    </row>
    <row r="109" spans="1:25" ht="30" x14ac:dyDescent="0.25">
      <c r="A109" s="75" t="s">
        <v>65</v>
      </c>
      <c r="B109" s="33">
        <f>'2 уровень'!C208</f>
        <v>228</v>
      </c>
      <c r="C109" s="33">
        <f>'2 уровень'!D208</f>
        <v>38</v>
      </c>
      <c r="D109" s="33">
        <f>'2 уровень'!E208</f>
        <v>69</v>
      </c>
      <c r="E109" s="100">
        <f>'2 уровень'!F208</f>
        <v>181.57894736842107</v>
      </c>
      <c r="F109" s="262">
        <f>'2 уровень'!G208</f>
        <v>1757.80476</v>
      </c>
      <c r="G109" s="262">
        <f>'2 уровень'!H208</f>
        <v>1757.80476</v>
      </c>
      <c r="H109" s="262" t="e">
        <f>'2 уровень'!#REF!</f>
        <v>#REF!</v>
      </c>
      <c r="I109" s="262" t="e">
        <f>'2 уровень'!#REF!</f>
        <v>#REF!</v>
      </c>
      <c r="J109" s="262" t="e">
        <f>'2 уровень'!#REF!</f>
        <v>#REF!</v>
      </c>
      <c r="K109" s="262" t="e">
        <f>'2 уровень'!#REF!</f>
        <v>#REF!</v>
      </c>
      <c r="L109" s="262" t="e">
        <f>'2 уровень'!#REF!</f>
        <v>#REF!</v>
      </c>
      <c r="M109" s="262" t="e">
        <f>'2 уровень'!#REF!</f>
        <v>#REF!</v>
      </c>
      <c r="N109" s="262" t="e">
        <f>'2 уровень'!#REF!</f>
        <v>#REF!</v>
      </c>
      <c r="O109" s="262" t="e">
        <f>'2 уровень'!#REF!</f>
        <v>#REF!</v>
      </c>
      <c r="P109" s="262" t="e">
        <f>'2 уровень'!#REF!</f>
        <v>#REF!</v>
      </c>
      <c r="Q109" s="262">
        <f>'2 уровень'!I208</f>
        <v>292.96746000000002</v>
      </c>
      <c r="R109" s="262">
        <f>'2 уровень'!J208</f>
        <v>531.96722999999997</v>
      </c>
      <c r="S109" s="262">
        <f>'2 уровень'!K208</f>
        <v>238.99976999999996</v>
      </c>
      <c r="T109" s="262">
        <f>'2 уровень'!L208</f>
        <v>0</v>
      </c>
      <c r="U109" s="262">
        <f>'2 уровень'!M208</f>
        <v>531.96722999999997</v>
      </c>
      <c r="V109" s="262">
        <f>'2 уровень'!N208</f>
        <v>181.57894736842104</v>
      </c>
      <c r="W109" s="68"/>
      <c r="Y109" s="588"/>
    </row>
    <row r="110" spans="1:25" ht="30" x14ac:dyDescent="0.25">
      <c r="A110" s="207" t="s">
        <v>66</v>
      </c>
      <c r="B110" s="205">
        <f>'2 уровень'!C209</f>
        <v>7515</v>
      </c>
      <c r="C110" s="205">
        <f>'2 уровень'!D209</f>
        <v>1253</v>
      </c>
      <c r="D110" s="205">
        <f>'2 уровень'!E209</f>
        <v>740</v>
      </c>
      <c r="E110" s="206">
        <f>'2 уровень'!F209</f>
        <v>59.058260175578617</v>
      </c>
      <c r="F110" s="261">
        <f>'2 уровень'!G209</f>
        <v>19911.489699999998</v>
      </c>
      <c r="G110" s="261">
        <f>'2 уровень'!H209</f>
        <v>19911.489699999998</v>
      </c>
      <c r="H110" s="261" t="e">
        <f>'2 уровень'!#REF!</f>
        <v>#REF!</v>
      </c>
      <c r="I110" s="261" t="e">
        <f>'2 уровень'!#REF!</f>
        <v>#REF!</v>
      </c>
      <c r="J110" s="261" t="e">
        <f>'2 уровень'!#REF!</f>
        <v>#REF!</v>
      </c>
      <c r="K110" s="261" t="e">
        <f>'2 уровень'!#REF!</f>
        <v>#REF!</v>
      </c>
      <c r="L110" s="261" t="e">
        <f>'2 уровень'!#REF!</f>
        <v>#REF!</v>
      </c>
      <c r="M110" s="261" t="e">
        <f>'2 уровень'!#REF!</f>
        <v>#REF!</v>
      </c>
      <c r="N110" s="261" t="e">
        <f>'2 уровень'!#REF!</f>
        <v>#REF!</v>
      </c>
      <c r="O110" s="261" t="e">
        <f>'2 уровень'!#REF!</f>
        <v>#REF!</v>
      </c>
      <c r="P110" s="261" t="e">
        <f>'2 уровень'!#REF!</f>
        <v>#REF!</v>
      </c>
      <c r="Q110" s="261">
        <f>'2 уровень'!I209</f>
        <v>3318.5816166666668</v>
      </c>
      <c r="R110" s="261">
        <f>'2 уровень'!J209</f>
        <v>1519.5011299999996</v>
      </c>
      <c r="S110" s="261">
        <f>'2 уровень'!K209</f>
        <v>-1799.0804866666667</v>
      </c>
      <c r="T110" s="261">
        <f>'2 уровень'!L209</f>
        <v>0</v>
      </c>
      <c r="U110" s="261">
        <f>'2 уровень'!M209</f>
        <v>1519.5011299999996</v>
      </c>
      <c r="V110" s="261">
        <f>'2 уровень'!N209</f>
        <v>45.787667911155829</v>
      </c>
      <c r="W110" s="68"/>
      <c r="Y110" s="588"/>
    </row>
    <row r="111" spans="1:25" ht="30" x14ac:dyDescent="0.25">
      <c r="A111" s="75" t="s">
        <v>62</v>
      </c>
      <c r="B111" s="33">
        <f>'2 уровень'!C210</f>
        <v>1900</v>
      </c>
      <c r="C111" s="33">
        <f>'2 уровень'!D210</f>
        <v>317</v>
      </c>
      <c r="D111" s="33">
        <f>'2 уровень'!E210</f>
        <v>490</v>
      </c>
      <c r="E111" s="100">
        <f>'2 уровень'!F210</f>
        <v>154.57413249211356</v>
      </c>
      <c r="F111" s="262">
        <f>'2 уровень'!G210</f>
        <v>2686.6</v>
      </c>
      <c r="G111" s="262">
        <f>'2 уровень'!H210</f>
        <v>2686.6</v>
      </c>
      <c r="H111" s="262" t="e">
        <f>'2 уровень'!#REF!</f>
        <v>#REF!</v>
      </c>
      <c r="I111" s="262" t="e">
        <f>'2 уровень'!#REF!</f>
        <v>#REF!</v>
      </c>
      <c r="J111" s="262" t="e">
        <f>'2 уровень'!#REF!</f>
        <v>#REF!</v>
      </c>
      <c r="K111" s="262" t="e">
        <f>'2 уровень'!#REF!</f>
        <v>#REF!</v>
      </c>
      <c r="L111" s="262" t="e">
        <f>'2 уровень'!#REF!</f>
        <v>#REF!</v>
      </c>
      <c r="M111" s="262" t="e">
        <f>'2 уровень'!#REF!</f>
        <v>#REF!</v>
      </c>
      <c r="N111" s="262" t="e">
        <f>'2 уровень'!#REF!</f>
        <v>#REF!</v>
      </c>
      <c r="O111" s="262" t="e">
        <f>'2 уровень'!#REF!</f>
        <v>#REF!</v>
      </c>
      <c r="P111" s="262" t="e">
        <f>'2 уровень'!#REF!</f>
        <v>#REF!</v>
      </c>
      <c r="Q111" s="262">
        <f>'2 уровень'!I210</f>
        <v>447.76666666666665</v>
      </c>
      <c r="R111" s="262">
        <f>'2 уровень'!J210</f>
        <v>721.75</v>
      </c>
      <c r="S111" s="262">
        <f>'2 уровень'!K210</f>
        <v>273.98333333333335</v>
      </c>
      <c r="T111" s="262">
        <f>'2 уровень'!L210</f>
        <v>0</v>
      </c>
      <c r="U111" s="262">
        <f>'2 уровень'!M210</f>
        <v>721.75</v>
      </c>
      <c r="V111" s="262">
        <f>'2 уровень'!N210</f>
        <v>161.18886324722698</v>
      </c>
      <c r="W111" s="68"/>
      <c r="Y111" s="588"/>
    </row>
    <row r="112" spans="1:25" ht="45" x14ac:dyDescent="0.25">
      <c r="A112" s="75" t="s">
        <v>90</v>
      </c>
      <c r="B112" s="33">
        <f>'2 уровень'!C211</f>
        <v>0</v>
      </c>
      <c r="C112" s="33">
        <f>'2 уровень'!D211</f>
        <v>0</v>
      </c>
      <c r="D112" s="33">
        <f>'2 уровень'!E211</f>
        <v>212</v>
      </c>
      <c r="E112" s="100">
        <f>'2 уровень'!F211</f>
        <v>0</v>
      </c>
      <c r="F112" s="262">
        <f>'2 уровень'!G211</f>
        <v>0</v>
      </c>
      <c r="G112" s="262">
        <f>'2 уровень'!H211</f>
        <v>0</v>
      </c>
      <c r="H112" s="262" t="e">
        <f>'2 уровень'!#REF!</f>
        <v>#REF!</v>
      </c>
      <c r="I112" s="262" t="e">
        <f>'2 уровень'!#REF!</f>
        <v>#REF!</v>
      </c>
      <c r="J112" s="262" t="e">
        <f>'2 уровень'!#REF!</f>
        <v>#REF!</v>
      </c>
      <c r="K112" s="262" t="e">
        <f>'2 уровень'!#REF!</f>
        <v>#REF!</v>
      </c>
      <c r="L112" s="262" t="e">
        <f>'2 уровень'!#REF!</f>
        <v>#REF!</v>
      </c>
      <c r="M112" s="262" t="e">
        <f>'2 уровень'!#REF!</f>
        <v>#REF!</v>
      </c>
      <c r="N112" s="262" t="e">
        <f>'2 уровень'!#REF!</f>
        <v>#REF!</v>
      </c>
      <c r="O112" s="262" t="e">
        <f>'2 уровень'!#REF!</f>
        <v>#REF!</v>
      </c>
      <c r="P112" s="262" t="e">
        <f>'2 уровень'!#REF!</f>
        <v>#REF!</v>
      </c>
      <c r="Q112" s="262">
        <f>'2 уровень'!I211</f>
        <v>0</v>
      </c>
      <c r="R112" s="262">
        <f>'2 уровень'!J211</f>
        <v>0</v>
      </c>
      <c r="S112" s="262">
        <f>'2 уровень'!K211</f>
        <v>0</v>
      </c>
      <c r="T112" s="262">
        <f>'2 уровень'!L211</f>
        <v>0</v>
      </c>
      <c r="U112" s="262">
        <f>'2 уровень'!M211</f>
        <v>318.15954999999991</v>
      </c>
      <c r="V112" s="262">
        <f>'2 уровень'!N211</f>
        <v>0</v>
      </c>
      <c r="W112" s="68"/>
      <c r="Y112" s="588"/>
    </row>
    <row r="113" spans="1:198" ht="60" x14ac:dyDescent="0.25">
      <c r="A113" s="75" t="s">
        <v>45</v>
      </c>
      <c r="B113" s="33">
        <f>'2 уровень'!C212</f>
        <v>5000</v>
      </c>
      <c r="C113" s="33">
        <f>'2 уровень'!D212</f>
        <v>833</v>
      </c>
      <c r="D113" s="33">
        <f>'2 уровень'!E212</f>
        <v>175</v>
      </c>
      <c r="E113" s="100">
        <f>'2 уровень'!F212</f>
        <v>21.008403361344538</v>
      </c>
      <c r="F113" s="262">
        <f>'2 уровень'!G212</f>
        <v>16274.849999999999</v>
      </c>
      <c r="G113" s="262">
        <f>'2 уровень'!H212</f>
        <v>16274.849999999999</v>
      </c>
      <c r="H113" s="262" t="e">
        <f>'2 уровень'!#REF!</f>
        <v>#REF!</v>
      </c>
      <c r="I113" s="262" t="e">
        <f>'2 уровень'!#REF!</f>
        <v>#REF!</v>
      </c>
      <c r="J113" s="262" t="e">
        <f>'2 уровень'!#REF!</f>
        <v>#REF!</v>
      </c>
      <c r="K113" s="262" t="e">
        <f>'2 уровень'!#REF!</f>
        <v>#REF!</v>
      </c>
      <c r="L113" s="262" t="e">
        <f>'2 уровень'!#REF!</f>
        <v>#REF!</v>
      </c>
      <c r="M113" s="262" t="e">
        <f>'2 уровень'!#REF!</f>
        <v>#REF!</v>
      </c>
      <c r="N113" s="262" t="e">
        <f>'2 уровень'!#REF!</f>
        <v>#REF!</v>
      </c>
      <c r="O113" s="262" t="e">
        <f>'2 уровень'!#REF!</f>
        <v>#REF!</v>
      </c>
      <c r="P113" s="262" t="e">
        <f>'2 уровень'!#REF!</f>
        <v>#REF!</v>
      </c>
      <c r="Q113" s="262">
        <f>'2 уровень'!I212</f>
        <v>2712.4749999999999</v>
      </c>
      <c r="R113" s="262">
        <f>'2 уровень'!J212</f>
        <v>685.85518999999988</v>
      </c>
      <c r="S113" s="262">
        <f>'2 уровень'!K212</f>
        <v>-2026.6198100000001</v>
      </c>
      <c r="T113" s="262">
        <f>'2 уровень'!L212</f>
        <v>0</v>
      </c>
      <c r="U113" s="262">
        <f>'2 уровень'!M212</f>
        <v>685.85518999999988</v>
      </c>
      <c r="V113" s="262">
        <f>'2 уровень'!N212</f>
        <v>25.285217006608352</v>
      </c>
      <c r="W113" s="68"/>
      <c r="Y113" s="588"/>
    </row>
    <row r="114" spans="1:198" ht="45" x14ac:dyDescent="0.25">
      <c r="A114" s="75" t="s">
        <v>63</v>
      </c>
      <c r="B114" s="33">
        <f>'2 уровень'!C213</f>
        <v>615</v>
      </c>
      <c r="C114" s="33">
        <f>'2 уровень'!D213</f>
        <v>103</v>
      </c>
      <c r="D114" s="33">
        <f>'2 уровень'!E213</f>
        <v>75</v>
      </c>
      <c r="E114" s="100">
        <f>'2 уровень'!F213</f>
        <v>72.815533980582529</v>
      </c>
      <c r="F114" s="262">
        <f>'2 уровень'!G213</f>
        <v>950.03969999999993</v>
      </c>
      <c r="G114" s="262">
        <f>'2 уровень'!H213</f>
        <v>950.03969999999993</v>
      </c>
      <c r="H114" s="262" t="e">
        <f>'2 уровень'!#REF!</f>
        <v>#REF!</v>
      </c>
      <c r="I114" s="262" t="e">
        <f>'2 уровень'!#REF!</f>
        <v>#REF!</v>
      </c>
      <c r="J114" s="262" t="e">
        <f>'2 уровень'!#REF!</f>
        <v>#REF!</v>
      </c>
      <c r="K114" s="262" t="e">
        <f>'2 уровень'!#REF!</f>
        <v>#REF!</v>
      </c>
      <c r="L114" s="262" t="e">
        <f>'2 уровень'!#REF!</f>
        <v>#REF!</v>
      </c>
      <c r="M114" s="262" t="e">
        <f>'2 уровень'!#REF!</f>
        <v>#REF!</v>
      </c>
      <c r="N114" s="262" t="e">
        <f>'2 уровень'!#REF!</f>
        <v>#REF!</v>
      </c>
      <c r="O114" s="262" t="e">
        <f>'2 уровень'!#REF!</f>
        <v>#REF!</v>
      </c>
      <c r="P114" s="262" t="e">
        <f>'2 уровень'!#REF!</f>
        <v>#REF!</v>
      </c>
      <c r="Q114" s="262">
        <f>'2 уровень'!I213</f>
        <v>158.33994999999999</v>
      </c>
      <c r="R114" s="262">
        <f>'2 уровень'!J213</f>
        <v>111.89594</v>
      </c>
      <c r="S114" s="262">
        <f>'2 уровень'!K213</f>
        <v>-46.444009999999992</v>
      </c>
      <c r="T114" s="262">
        <f>'2 уровень'!L213</f>
        <v>0</v>
      </c>
      <c r="U114" s="262">
        <f>'2 уровень'!M213</f>
        <v>111.89594</v>
      </c>
      <c r="V114" s="262">
        <f>'2 уровень'!N213</f>
        <v>70.668166814502598</v>
      </c>
      <c r="W114" s="68"/>
      <c r="Y114" s="588"/>
    </row>
    <row r="115" spans="1:198" ht="15.75" thickBot="1" x14ac:dyDescent="0.3">
      <c r="A115" s="74" t="s">
        <v>61</v>
      </c>
      <c r="B115" s="33">
        <f>'2 уровень'!C214</f>
        <v>0</v>
      </c>
      <c r="C115" s="33">
        <f>'2 уровень'!D214</f>
        <v>0</v>
      </c>
      <c r="D115" s="33">
        <f>'2 уровень'!E214</f>
        <v>0</v>
      </c>
      <c r="E115" s="100">
        <f>'2 уровень'!F214</f>
        <v>0</v>
      </c>
      <c r="F115" s="262">
        <f>'2 уровень'!G214</f>
        <v>41998.500599999999</v>
      </c>
      <c r="G115" s="262">
        <f>'2 уровень'!H214</f>
        <v>41998.500599999999</v>
      </c>
      <c r="H115" s="262" t="e">
        <f>'2 уровень'!#REF!</f>
        <v>#REF!</v>
      </c>
      <c r="I115" s="262" t="e">
        <f>'2 уровень'!#REF!</f>
        <v>#REF!</v>
      </c>
      <c r="J115" s="262" t="e">
        <f>'2 уровень'!#REF!</f>
        <v>#REF!</v>
      </c>
      <c r="K115" s="262" t="e">
        <f>'2 уровень'!#REF!</f>
        <v>#REF!</v>
      </c>
      <c r="L115" s="262" t="e">
        <f>'2 уровень'!#REF!</f>
        <v>#REF!</v>
      </c>
      <c r="M115" s="262" t="e">
        <f>'2 уровень'!#REF!</f>
        <v>#REF!</v>
      </c>
      <c r="N115" s="262" t="e">
        <f>'2 уровень'!#REF!</f>
        <v>#REF!</v>
      </c>
      <c r="O115" s="262" t="e">
        <f>'2 уровень'!#REF!</f>
        <v>#REF!</v>
      </c>
      <c r="P115" s="262" t="e">
        <f>'2 уровень'!#REF!</f>
        <v>#REF!</v>
      </c>
      <c r="Q115" s="262">
        <f>'2 уровень'!I214</f>
        <v>6999.7501000000002</v>
      </c>
      <c r="R115" s="262">
        <f>'2 уровень'!J214</f>
        <v>4237.1275299999998</v>
      </c>
      <c r="S115" s="262">
        <f>'2 уровень'!K214</f>
        <v>-2762.62257</v>
      </c>
      <c r="T115" s="262">
        <f>'2 уровень'!L214</f>
        <v>-32.790170000000003</v>
      </c>
      <c r="U115" s="262">
        <f>'2 уровень'!M214</f>
        <v>4204.3373599999995</v>
      </c>
      <c r="V115" s="262">
        <f>'2 уровень'!N214</f>
        <v>60.53255429790272</v>
      </c>
      <c r="W115" s="68"/>
      <c r="Y115" s="588"/>
    </row>
    <row r="116" spans="1:198" ht="15" customHeight="1" x14ac:dyDescent="0.25">
      <c r="A116" s="64" t="s">
        <v>88</v>
      </c>
      <c r="B116" s="65"/>
      <c r="C116" s="65"/>
      <c r="D116" s="65"/>
      <c r="E116" s="103"/>
      <c r="F116" s="260"/>
      <c r="G116" s="260"/>
      <c r="H116" s="260"/>
      <c r="I116" s="260"/>
      <c r="J116" s="260"/>
      <c r="K116" s="260"/>
      <c r="L116" s="260"/>
      <c r="M116" s="260"/>
      <c r="N116" s="260"/>
      <c r="O116" s="260"/>
      <c r="P116" s="260"/>
      <c r="Q116" s="260"/>
      <c r="R116" s="260"/>
      <c r="S116" s="260"/>
      <c r="T116" s="260"/>
      <c r="U116" s="260"/>
      <c r="V116" s="260"/>
      <c r="W116" s="68"/>
      <c r="Y116" s="588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31"/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31"/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31"/>
      <c r="EE116" s="31"/>
      <c r="EF116" s="31"/>
      <c r="EG116" s="31"/>
      <c r="EH116" s="31"/>
      <c r="EI116" s="31"/>
      <c r="EJ116" s="31"/>
      <c r="EK116" s="31"/>
      <c r="EL116" s="31"/>
      <c r="EM116" s="31"/>
      <c r="EN116" s="31"/>
      <c r="EO116" s="31"/>
      <c r="EP116" s="31"/>
      <c r="EQ116" s="31"/>
      <c r="ER116" s="31"/>
      <c r="ES116" s="31"/>
      <c r="ET116" s="31"/>
      <c r="EU116" s="31"/>
      <c r="EV116" s="31"/>
      <c r="EW116" s="31"/>
      <c r="EX116" s="31"/>
      <c r="EY116" s="31"/>
      <c r="EZ116" s="31"/>
      <c r="FA116" s="31"/>
      <c r="FB116" s="31"/>
      <c r="FC116" s="31"/>
      <c r="FD116" s="31"/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31"/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31"/>
      <c r="GE116" s="31"/>
      <c r="GF116" s="31"/>
      <c r="GG116" s="31"/>
      <c r="GH116" s="31"/>
      <c r="GI116" s="31"/>
      <c r="GJ116" s="31"/>
      <c r="GK116" s="31"/>
      <c r="GL116" s="31"/>
      <c r="GM116" s="31"/>
      <c r="GN116" s="31"/>
      <c r="GO116" s="31"/>
      <c r="GP116" s="31"/>
    </row>
    <row r="117" spans="1:198" ht="30" x14ac:dyDescent="0.25">
      <c r="A117" s="207" t="s">
        <v>74</v>
      </c>
      <c r="B117" s="205">
        <f>'1 уровень'!D280</f>
        <v>11201</v>
      </c>
      <c r="C117" s="205">
        <f>'1 уровень'!E280</f>
        <v>1866</v>
      </c>
      <c r="D117" s="205">
        <f>'1 уровень'!F280</f>
        <v>1990</v>
      </c>
      <c r="E117" s="206">
        <f>'1 уровень'!G280</f>
        <v>106.64523043944266</v>
      </c>
      <c r="F117" s="261">
        <f>'1 уровень'!H280</f>
        <v>31415.08178</v>
      </c>
      <c r="G117" s="261">
        <f>'1 уровень'!I280</f>
        <v>31415.08178</v>
      </c>
      <c r="H117" s="261" t="e">
        <f>'1 уровень'!#REF!</f>
        <v>#REF!</v>
      </c>
      <c r="I117" s="261" t="e">
        <f>'1 уровень'!#REF!</f>
        <v>#REF!</v>
      </c>
      <c r="J117" s="261" t="e">
        <f>'1 уровень'!#REF!</f>
        <v>#REF!</v>
      </c>
      <c r="K117" s="261" t="e">
        <f>'1 уровень'!#REF!</f>
        <v>#REF!</v>
      </c>
      <c r="L117" s="261" t="e">
        <f>'1 уровень'!#REF!</f>
        <v>#REF!</v>
      </c>
      <c r="M117" s="261" t="e">
        <f>'1 уровень'!#REF!</f>
        <v>#REF!</v>
      </c>
      <c r="N117" s="261" t="e">
        <f>'1 уровень'!#REF!</f>
        <v>#REF!</v>
      </c>
      <c r="O117" s="261" t="e">
        <f>'1 уровень'!#REF!</f>
        <v>#REF!</v>
      </c>
      <c r="P117" s="261" t="e">
        <f>'1 уровень'!#REF!</f>
        <v>#REF!</v>
      </c>
      <c r="Q117" s="261">
        <f>'1 уровень'!J280</f>
        <v>5235.8469633333316</v>
      </c>
      <c r="R117" s="261">
        <f>'1 уровень'!K280</f>
        <v>5833.3308100000004</v>
      </c>
      <c r="S117" s="261">
        <f>'1 уровень'!L280</f>
        <v>597.48384666666743</v>
      </c>
      <c r="T117" s="261">
        <f>'1 уровень'!M280</f>
        <v>-38.431460000000001</v>
      </c>
      <c r="U117" s="261">
        <f>'1 уровень'!N280</f>
        <v>5794.8993500000015</v>
      </c>
      <c r="V117" s="261">
        <f>'1 уровень'!O280</f>
        <v>111.4114077598305</v>
      </c>
      <c r="W117" s="68"/>
      <c r="Y117" s="588"/>
    </row>
    <row r="118" spans="1:198" ht="30" x14ac:dyDescent="0.25">
      <c r="A118" s="75" t="s">
        <v>43</v>
      </c>
      <c r="B118" s="33">
        <f>'1 уровень'!D281</f>
        <v>5900</v>
      </c>
      <c r="C118" s="33">
        <f>'1 уровень'!E281</f>
        <v>983</v>
      </c>
      <c r="D118" s="33">
        <f>'1 уровень'!F281</f>
        <v>1211</v>
      </c>
      <c r="E118" s="100">
        <f>'1 уровень'!G281</f>
        <v>123.1943031536114</v>
      </c>
      <c r="F118" s="262">
        <f>'1 уровень'!H281</f>
        <v>16457.223999999998</v>
      </c>
      <c r="G118" s="262">
        <f>'1 уровень'!I281</f>
        <v>16457.223999999998</v>
      </c>
      <c r="H118" s="262" t="e">
        <f>'1 уровень'!#REF!</f>
        <v>#REF!</v>
      </c>
      <c r="I118" s="262" t="e">
        <f>'1 уровень'!#REF!</f>
        <v>#REF!</v>
      </c>
      <c r="J118" s="262" t="e">
        <f>'1 уровень'!#REF!</f>
        <v>#REF!</v>
      </c>
      <c r="K118" s="262" t="e">
        <f>'1 уровень'!#REF!</f>
        <v>#REF!</v>
      </c>
      <c r="L118" s="262" t="e">
        <f>'1 уровень'!#REF!</f>
        <v>#REF!</v>
      </c>
      <c r="M118" s="262" t="e">
        <f>'1 уровень'!#REF!</f>
        <v>#REF!</v>
      </c>
      <c r="N118" s="262" t="e">
        <f>'1 уровень'!#REF!</f>
        <v>#REF!</v>
      </c>
      <c r="O118" s="262" t="e">
        <f>'1 уровень'!#REF!</f>
        <v>#REF!</v>
      </c>
      <c r="P118" s="262" t="e">
        <f>'1 уровень'!#REF!</f>
        <v>#REF!</v>
      </c>
      <c r="Q118" s="262">
        <f>'1 уровень'!J281</f>
        <v>2742.8706666666662</v>
      </c>
      <c r="R118" s="262">
        <f>'1 уровень'!K281</f>
        <v>3498.0312200000003</v>
      </c>
      <c r="S118" s="262">
        <f>'1 уровень'!L281</f>
        <v>755.16055333333406</v>
      </c>
      <c r="T118" s="262">
        <f>'1 уровень'!M281</f>
        <v>-9.9957799999999981</v>
      </c>
      <c r="U118" s="262">
        <f>'1 уровень'!N281</f>
        <v>3488.0354400000001</v>
      </c>
      <c r="V118" s="262">
        <f>'1 уровень'!O281</f>
        <v>127.53175942674176</v>
      </c>
      <c r="W118" s="68"/>
      <c r="Y118" s="588"/>
    </row>
    <row r="119" spans="1:198" ht="45" x14ac:dyDescent="0.25">
      <c r="A119" s="75" t="s">
        <v>85</v>
      </c>
      <c r="B119" s="33">
        <f>'1 уровень'!D282</f>
        <v>2000</v>
      </c>
      <c r="C119" s="33">
        <f>'1 уровень'!E282</f>
        <v>333</v>
      </c>
      <c r="D119" s="33">
        <f>'1 уровень'!F282</f>
        <v>245</v>
      </c>
      <c r="E119" s="100">
        <f>'1 уровень'!G282</f>
        <v>73.573573573573569</v>
      </c>
      <c r="F119" s="262">
        <f>'1 уровень'!H282</f>
        <v>7475.74</v>
      </c>
      <c r="G119" s="262">
        <f>'1 уровень'!I282</f>
        <v>7475.74</v>
      </c>
      <c r="H119" s="262" t="e">
        <f>'1 уровень'!#REF!</f>
        <v>#REF!</v>
      </c>
      <c r="I119" s="262" t="e">
        <f>'1 уровень'!#REF!</f>
        <v>#REF!</v>
      </c>
      <c r="J119" s="262" t="e">
        <f>'1 уровень'!#REF!</f>
        <v>#REF!</v>
      </c>
      <c r="K119" s="262" t="e">
        <f>'1 уровень'!#REF!</f>
        <v>#REF!</v>
      </c>
      <c r="L119" s="262" t="e">
        <f>'1 уровень'!#REF!</f>
        <v>#REF!</v>
      </c>
      <c r="M119" s="262" t="e">
        <f>'1 уровень'!#REF!</f>
        <v>#REF!</v>
      </c>
      <c r="N119" s="262" t="e">
        <f>'1 уровень'!#REF!</f>
        <v>#REF!</v>
      </c>
      <c r="O119" s="262" t="e">
        <f>'1 уровень'!#REF!</f>
        <v>#REF!</v>
      </c>
      <c r="P119" s="262" t="e">
        <f>'1 уровень'!#REF!</f>
        <v>#REF!</v>
      </c>
      <c r="Q119" s="262">
        <f>'1 уровень'!J282</f>
        <v>1245.9566666666667</v>
      </c>
      <c r="R119" s="262">
        <f>'1 уровень'!K282</f>
        <v>800.70020999999997</v>
      </c>
      <c r="S119" s="262">
        <f>'1 уровень'!L282</f>
        <v>-445.25645666666674</v>
      </c>
      <c r="T119" s="262">
        <f>'1 уровень'!M282</f>
        <v>0</v>
      </c>
      <c r="U119" s="262">
        <f>'1 уровень'!N282</f>
        <v>800.70020999999997</v>
      </c>
      <c r="V119" s="262">
        <f>'1 уровень'!O282</f>
        <v>64.263889059812129</v>
      </c>
      <c r="W119" s="68"/>
      <c r="Y119" s="588"/>
    </row>
    <row r="120" spans="1:198" ht="30" x14ac:dyDescent="0.25">
      <c r="A120" s="75" t="s">
        <v>79</v>
      </c>
      <c r="B120" s="33">
        <f>'1 уровень'!D283</f>
        <v>2871</v>
      </c>
      <c r="C120" s="33">
        <f>'1 уровень'!E283</f>
        <v>479</v>
      </c>
      <c r="D120" s="33">
        <f>'1 уровень'!F283</f>
        <v>395</v>
      </c>
      <c r="E120" s="100">
        <f>'1 уровень'!G283</f>
        <v>82.463465553235906</v>
      </c>
      <c r="F120" s="262">
        <f>'1 уровень'!H283</f>
        <v>4623.1138799999999</v>
      </c>
      <c r="G120" s="262">
        <f>'1 уровень'!I283</f>
        <v>4623.1138799999999</v>
      </c>
      <c r="H120" s="262" t="e">
        <f>'1 уровень'!#REF!</f>
        <v>#REF!</v>
      </c>
      <c r="I120" s="262" t="e">
        <f>'1 уровень'!#REF!</f>
        <v>#REF!</v>
      </c>
      <c r="J120" s="262" t="e">
        <f>'1 уровень'!#REF!</f>
        <v>#REF!</v>
      </c>
      <c r="K120" s="262" t="e">
        <f>'1 уровень'!#REF!</f>
        <v>#REF!</v>
      </c>
      <c r="L120" s="262" t="e">
        <f>'1 уровень'!#REF!</f>
        <v>#REF!</v>
      </c>
      <c r="M120" s="262" t="e">
        <f>'1 уровень'!#REF!</f>
        <v>#REF!</v>
      </c>
      <c r="N120" s="262" t="e">
        <f>'1 уровень'!#REF!</f>
        <v>#REF!</v>
      </c>
      <c r="O120" s="262" t="e">
        <f>'1 уровень'!#REF!</f>
        <v>#REF!</v>
      </c>
      <c r="P120" s="262" t="e">
        <f>'1 уровень'!#REF!</f>
        <v>#REF!</v>
      </c>
      <c r="Q120" s="262">
        <f>'1 уровень'!J283</f>
        <v>770.51897999999994</v>
      </c>
      <c r="R120" s="262">
        <f>'1 уровень'!K283</f>
        <v>641.56191000000001</v>
      </c>
      <c r="S120" s="262">
        <f>'1 уровень'!L283</f>
        <v>-128.95706999999993</v>
      </c>
      <c r="T120" s="262">
        <f>'1 уровень'!M283</f>
        <v>0</v>
      </c>
      <c r="U120" s="262">
        <f>'1 уровень'!N283</f>
        <v>641.56191000000001</v>
      </c>
      <c r="V120" s="262">
        <f>'1 уровень'!O283</f>
        <v>83.263608899030629</v>
      </c>
      <c r="W120" s="68"/>
      <c r="Y120" s="588"/>
    </row>
    <row r="121" spans="1:198" ht="30" x14ac:dyDescent="0.25">
      <c r="A121" s="75" t="s">
        <v>80</v>
      </c>
      <c r="B121" s="33">
        <f>'1 уровень'!D284</f>
        <v>90</v>
      </c>
      <c r="C121" s="33">
        <f>'1 уровень'!E284</f>
        <v>15</v>
      </c>
      <c r="D121" s="33">
        <f>'1 уровень'!F284</f>
        <v>60</v>
      </c>
      <c r="E121" s="100">
        <f>'1 уровень'!G284</f>
        <v>400</v>
      </c>
      <c r="F121" s="262">
        <f>'1 уровень'!H284</f>
        <v>578.22569999999996</v>
      </c>
      <c r="G121" s="262">
        <f>'1 уровень'!I284</f>
        <v>578.22569999999996</v>
      </c>
      <c r="H121" s="262" t="e">
        <f>'1 уровень'!#REF!</f>
        <v>#REF!</v>
      </c>
      <c r="I121" s="262" t="e">
        <f>'1 уровень'!#REF!</f>
        <v>#REF!</v>
      </c>
      <c r="J121" s="262" t="e">
        <f>'1 уровень'!#REF!</f>
        <v>#REF!</v>
      </c>
      <c r="K121" s="262" t="e">
        <f>'1 уровень'!#REF!</f>
        <v>#REF!</v>
      </c>
      <c r="L121" s="262" t="e">
        <f>'1 уровень'!#REF!</f>
        <v>#REF!</v>
      </c>
      <c r="M121" s="262" t="e">
        <f>'1 уровень'!#REF!</f>
        <v>#REF!</v>
      </c>
      <c r="N121" s="262" t="e">
        <f>'1 уровень'!#REF!</f>
        <v>#REF!</v>
      </c>
      <c r="O121" s="262" t="e">
        <f>'1 уровень'!#REF!</f>
        <v>#REF!</v>
      </c>
      <c r="P121" s="262" t="e">
        <f>'1 уровень'!#REF!</f>
        <v>#REF!</v>
      </c>
      <c r="Q121" s="262">
        <f>'1 уровень'!J284</f>
        <v>96.370949999999993</v>
      </c>
      <c r="R121" s="262">
        <f>'1 уровень'!K284</f>
        <v>385.48379999999997</v>
      </c>
      <c r="S121" s="262">
        <f>'1 уровень'!L284</f>
        <v>289.11284999999998</v>
      </c>
      <c r="T121" s="262">
        <f>'1 уровень'!M284</f>
        <v>-28.435680000000001</v>
      </c>
      <c r="U121" s="262">
        <f>'1 уровень'!N284</f>
        <v>357.04811999999998</v>
      </c>
      <c r="V121" s="262">
        <f>'1 уровень'!O284</f>
        <v>400</v>
      </c>
      <c r="W121" s="68"/>
      <c r="Y121" s="588"/>
    </row>
    <row r="122" spans="1:198" ht="30" x14ac:dyDescent="0.25">
      <c r="A122" s="75" t="s">
        <v>81</v>
      </c>
      <c r="B122" s="33">
        <f>'1 уровень'!D285</f>
        <v>290</v>
      </c>
      <c r="C122" s="33">
        <f>'1 уровень'!E285</f>
        <v>48</v>
      </c>
      <c r="D122" s="33">
        <f>'1 уровень'!F285</f>
        <v>79</v>
      </c>
      <c r="E122" s="100">
        <f>'1 уровень'!G285</f>
        <v>164.58333333333331</v>
      </c>
      <c r="F122" s="262">
        <f>'1 уровень'!H285</f>
        <v>1863.1716999999999</v>
      </c>
      <c r="G122" s="262">
        <f>'1 уровень'!I285</f>
        <v>1863.1716999999999</v>
      </c>
      <c r="H122" s="262" t="e">
        <f>'1 уровень'!#REF!</f>
        <v>#REF!</v>
      </c>
      <c r="I122" s="262" t="e">
        <f>'1 уровень'!#REF!</f>
        <v>#REF!</v>
      </c>
      <c r="J122" s="262" t="e">
        <f>'1 уровень'!#REF!</f>
        <v>#REF!</v>
      </c>
      <c r="K122" s="262" t="e">
        <f>'1 уровень'!#REF!</f>
        <v>#REF!</v>
      </c>
      <c r="L122" s="262" t="e">
        <f>'1 уровень'!#REF!</f>
        <v>#REF!</v>
      </c>
      <c r="M122" s="262" t="e">
        <f>'1 уровень'!#REF!</f>
        <v>#REF!</v>
      </c>
      <c r="N122" s="262" t="e">
        <f>'1 уровень'!#REF!</f>
        <v>#REF!</v>
      </c>
      <c r="O122" s="262" t="e">
        <f>'1 уровень'!#REF!</f>
        <v>#REF!</v>
      </c>
      <c r="P122" s="262" t="e">
        <f>'1 уровень'!#REF!</f>
        <v>#REF!</v>
      </c>
      <c r="Q122" s="262">
        <f>'1 уровень'!J285</f>
        <v>310.52861666666666</v>
      </c>
      <c r="R122" s="262">
        <f>'1 уровень'!K285</f>
        <v>507.55367000000007</v>
      </c>
      <c r="S122" s="262">
        <f>'1 уровень'!L285</f>
        <v>197.0250533333334</v>
      </c>
      <c r="T122" s="262">
        <f>'1 уровень'!M285</f>
        <v>0</v>
      </c>
      <c r="U122" s="262">
        <f>'1 уровень'!N285</f>
        <v>507.55367000000007</v>
      </c>
      <c r="V122" s="262">
        <f>'1 уровень'!O285</f>
        <v>163.44827586206898</v>
      </c>
      <c r="W122" s="68"/>
      <c r="Y122" s="588"/>
    </row>
    <row r="123" spans="1:198" ht="45" x14ac:dyDescent="0.25">
      <c r="A123" s="75" t="s">
        <v>86</v>
      </c>
      <c r="B123" s="33">
        <f>'1 уровень'!D286</f>
        <v>50</v>
      </c>
      <c r="C123" s="33">
        <f>'1 уровень'!E286</f>
        <v>8</v>
      </c>
      <c r="D123" s="33">
        <f>'1 уровень'!F286</f>
        <v>0</v>
      </c>
      <c r="E123" s="100">
        <f>'1 уровень'!G286</f>
        <v>0</v>
      </c>
      <c r="F123" s="262">
        <f>'1 уровень'!H286</f>
        <v>417.60649999999993</v>
      </c>
      <c r="G123" s="262">
        <f>'1 уровень'!I286</f>
        <v>417.60649999999993</v>
      </c>
      <c r="H123" s="262" t="e">
        <f>'1 уровень'!#REF!</f>
        <v>#REF!</v>
      </c>
      <c r="I123" s="262" t="e">
        <f>'1 уровень'!#REF!</f>
        <v>#REF!</v>
      </c>
      <c r="J123" s="262" t="e">
        <f>'1 уровень'!#REF!</f>
        <v>#REF!</v>
      </c>
      <c r="K123" s="262" t="e">
        <f>'1 уровень'!#REF!</f>
        <v>#REF!</v>
      </c>
      <c r="L123" s="262" t="e">
        <f>'1 уровень'!#REF!</f>
        <v>#REF!</v>
      </c>
      <c r="M123" s="262" t="e">
        <f>'1 уровень'!#REF!</f>
        <v>#REF!</v>
      </c>
      <c r="N123" s="262" t="e">
        <f>'1 уровень'!#REF!</f>
        <v>#REF!</v>
      </c>
      <c r="O123" s="262" t="e">
        <f>'1 уровень'!#REF!</f>
        <v>#REF!</v>
      </c>
      <c r="P123" s="262" t="e">
        <f>'1 уровень'!#REF!</f>
        <v>#REF!</v>
      </c>
      <c r="Q123" s="262">
        <f>'1 уровень'!J286</f>
        <v>69.601083333333321</v>
      </c>
      <c r="R123" s="262">
        <f>'1 уровень'!K286</f>
        <v>0</v>
      </c>
      <c r="S123" s="262">
        <f>'1 уровень'!L286</f>
        <v>-69.601083333333321</v>
      </c>
      <c r="T123" s="262">
        <f>'1 уровень'!M286</f>
        <v>0</v>
      </c>
      <c r="U123" s="262">
        <f>'1 уровень'!N286</f>
        <v>0</v>
      </c>
      <c r="V123" s="262">
        <f>'1 уровень'!O286</f>
        <v>0</v>
      </c>
      <c r="W123" s="68"/>
      <c r="Y123" s="588"/>
    </row>
    <row r="124" spans="1:198" ht="30" x14ac:dyDescent="0.25">
      <c r="A124" s="207" t="s">
        <v>66</v>
      </c>
      <c r="B124" s="595">
        <f>'1 уровень'!D287</f>
        <v>16170</v>
      </c>
      <c r="C124" s="595">
        <f>'1 уровень'!E287</f>
        <v>2695</v>
      </c>
      <c r="D124" s="595">
        <f>'1 уровень'!F287</f>
        <v>2594</v>
      </c>
      <c r="E124" s="596">
        <f>'1 уровень'!G287</f>
        <v>96.252319109461965</v>
      </c>
      <c r="F124" s="597">
        <f>'1 уровень'!H287</f>
        <v>32739.5942</v>
      </c>
      <c r="G124" s="597">
        <f>'1 уровень'!I287</f>
        <v>32739.5942</v>
      </c>
      <c r="H124" s="597" t="e">
        <f>'1 уровень'!#REF!</f>
        <v>#REF!</v>
      </c>
      <c r="I124" s="597" t="e">
        <f>'1 уровень'!#REF!</f>
        <v>#REF!</v>
      </c>
      <c r="J124" s="597" t="e">
        <f>'1 уровень'!#REF!</f>
        <v>#REF!</v>
      </c>
      <c r="K124" s="597" t="e">
        <f>'1 уровень'!#REF!</f>
        <v>#REF!</v>
      </c>
      <c r="L124" s="597" t="e">
        <f>'1 уровень'!#REF!</f>
        <v>#REF!</v>
      </c>
      <c r="M124" s="597" t="e">
        <f>'1 уровень'!#REF!</f>
        <v>#REF!</v>
      </c>
      <c r="N124" s="597" t="e">
        <f>'1 уровень'!#REF!</f>
        <v>#REF!</v>
      </c>
      <c r="O124" s="597" t="e">
        <f>'1 уровень'!#REF!</f>
        <v>#REF!</v>
      </c>
      <c r="P124" s="597" t="e">
        <f>'1 уровень'!#REF!</f>
        <v>#REF!</v>
      </c>
      <c r="Q124" s="597">
        <f>'1 уровень'!J287</f>
        <v>5456.5990333333339</v>
      </c>
      <c r="R124" s="597">
        <f>'1 уровень'!K287</f>
        <v>4454.5372799999996</v>
      </c>
      <c r="S124" s="597">
        <f>'1 уровень'!L287</f>
        <v>-1002.0617533333336</v>
      </c>
      <c r="T124" s="597">
        <f>'1 уровень'!M287</f>
        <v>0</v>
      </c>
      <c r="U124" s="597">
        <f>'1 уровень'!N287</f>
        <v>4454.5372799999996</v>
      </c>
      <c r="V124" s="597">
        <f>'1 уровень'!O287</f>
        <v>81.635781789867124</v>
      </c>
      <c r="W124" s="68"/>
      <c r="Y124" s="588"/>
    </row>
    <row r="125" spans="1:198" ht="30" x14ac:dyDescent="0.25">
      <c r="A125" s="75" t="s">
        <v>62</v>
      </c>
      <c r="B125" s="144">
        <f>'1 уровень'!D288</f>
        <v>2500</v>
      </c>
      <c r="C125" s="144">
        <f>'1 уровень'!E288</f>
        <v>417</v>
      </c>
      <c r="D125" s="144">
        <f>'1 уровень'!F288</f>
        <v>852</v>
      </c>
      <c r="E125" s="145">
        <f>'1 уровень'!G288</f>
        <v>204.31654676258995</v>
      </c>
      <c r="F125" s="263">
        <f>'1 уровень'!H288</f>
        <v>3025</v>
      </c>
      <c r="G125" s="263">
        <f>'1 уровень'!I288</f>
        <v>3025</v>
      </c>
      <c r="H125" s="263" t="e">
        <f>'1 уровень'!#REF!</f>
        <v>#REF!</v>
      </c>
      <c r="I125" s="263" t="e">
        <f>'1 уровень'!#REF!</f>
        <v>#REF!</v>
      </c>
      <c r="J125" s="263" t="e">
        <f>'1 уровень'!#REF!</f>
        <v>#REF!</v>
      </c>
      <c r="K125" s="263" t="e">
        <f>'1 уровень'!#REF!</f>
        <v>#REF!</v>
      </c>
      <c r="L125" s="263" t="e">
        <f>'1 уровень'!#REF!</f>
        <v>#REF!</v>
      </c>
      <c r="M125" s="263" t="e">
        <f>'1 уровень'!#REF!</f>
        <v>#REF!</v>
      </c>
      <c r="N125" s="263" t="e">
        <f>'1 уровень'!#REF!</f>
        <v>#REF!</v>
      </c>
      <c r="O125" s="263" t="e">
        <f>'1 уровень'!#REF!</f>
        <v>#REF!</v>
      </c>
      <c r="P125" s="263" t="e">
        <f>'1 уровень'!#REF!</f>
        <v>#REF!</v>
      </c>
      <c r="Q125" s="263">
        <f>'1 уровень'!J288</f>
        <v>504.16666666666669</v>
      </c>
      <c r="R125" s="263">
        <f>'1 уровень'!K288</f>
        <v>983.07727999999997</v>
      </c>
      <c r="S125" s="263">
        <f>'1 уровень'!L288</f>
        <v>478.91061333333329</v>
      </c>
      <c r="T125" s="263">
        <f>'1 уровень'!M288</f>
        <v>0</v>
      </c>
      <c r="U125" s="263">
        <f>'1 уровень'!N288</f>
        <v>983.07727999999997</v>
      </c>
      <c r="V125" s="263">
        <f>'1 уровень'!O288</f>
        <v>194.99053487603305</v>
      </c>
      <c r="W125" s="68"/>
      <c r="Y125" s="588"/>
    </row>
    <row r="126" spans="1:198" ht="45" x14ac:dyDescent="0.25">
      <c r="A126" s="75" t="s">
        <v>87</v>
      </c>
      <c r="B126" s="33">
        <f>'1 уровень'!D289</f>
        <v>500</v>
      </c>
      <c r="C126" s="33">
        <f>'1 уровень'!E289</f>
        <v>83</v>
      </c>
      <c r="D126" s="33">
        <f>'1 уровень'!F289</f>
        <v>53</v>
      </c>
      <c r="E126" s="100">
        <f>'1 уровень'!G289</f>
        <v>63.855421686746979</v>
      </c>
      <c r="F126" s="262">
        <f>'1 уровень'!H289</f>
        <v>723.245</v>
      </c>
      <c r="G126" s="262">
        <f>'1 уровень'!I289</f>
        <v>723.245</v>
      </c>
      <c r="H126" s="262" t="e">
        <f>'1 уровень'!#REF!</f>
        <v>#REF!</v>
      </c>
      <c r="I126" s="262" t="e">
        <f>'1 уровень'!#REF!</f>
        <v>#REF!</v>
      </c>
      <c r="J126" s="262" t="e">
        <f>'1 уровень'!#REF!</f>
        <v>#REF!</v>
      </c>
      <c r="K126" s="262" t="e">
        <f>'1 уровень'!#REF!</f>
        <v>#REF!</v>
      </c>
      <c r="L126" s="262" t="e">
        <f>'1 уровень'!#REF!</f>
        <v>#REF!</v>
      </c>
      <c r="M126" s="262" t="e">
        <f>'1 уровень'!#REF!</f>
        <v>#REF!</v>
      </c>
      <c r="N126" s="262" t="e">
        <f>'1 уровень'!#REF!</f>
        <v>#REF!</v>
      </c>
      <c r="O126" s="262" t="e">
        <f>'1 уровень'!#REF!</f>
        <v>#REF!</v>
      </c>
      <c r="P126" s="262" t="e">
        <f>'1 уровень'!#REF!</f>
        <v>#REF!</v>
      </c>
      <c r="Q126" s="262">
        <f>'1 уровень'!J289</f>
        <v>120.54083333333334</v>
      </c>
      <c r="R126" s="262">
        <f>'1 уровень'!K289</f>
        <v>75.904470000000003</v>
      </c>
      <c r="S126" s="262">
        <f>'1 уровень'!L289</f>
        <v>-44.636363333333335</v>
      </c>
      <c r="T126" s="262">
        <f>'1 уровень'!M289</f>
        <v>0</v>
      </c>
      <c r="U126" s="262">
        <f>'1 уровень'!N289</f>
        <v>75.904470000000003</v>
      </c>
      <c r="V126" s="262">
        <f>'1 уровень'!O289</f>
        <v>62.969923055119637</v>
      </c>
      <c r="W126" s="68"/>
      <c r="Y126" s="588"/>
    </row>
    <row r="127" spans="1:198" ht="45" x14ac:dyDescent="0.25">
      <c r="A127" s="75" t="s">
        <v>90</v>
      </c>
      <c r="B127" s="33">
        <f>'1 уровень'!D290</f>
        <v>0</v>
      </c>
      <c r="C127" s="33">
        <f>'1 уровень'!E290</f>
        <v>0</v>
      </c>
      <c r="D127" s="33">
        <f>'1 уровень'!F290</f>
        <v>0</v>
      </c>
      <c r="E127" s="100">
        <f>'1 уровень'!G290</f>
        <v>0</v>
      </c>
      <c r="F127" s="262">
        <f>'1 уровень'!H290</f>
        <v>0</v>
      </c>
      <c r="G127" s="262">
        <f>'1 уровень'!I290</f>
        <v>0</v>
      </c>
      <c r="H127" s="262" t="e">
        <f>'1 уровень'!#REF!</f>
        <v>#REF!</v>
      </c>
      <c r="I127" s="262" t="e">
        <f>'1 уровень'!#REF!</f>
        <v>#REF!</v>
      </c>
      <c r="J127" s="262" t="e">
        <f>'1 уровень'!#REF!</f>
        <v>#REF!</v>
      </c>
      <c r="K127" s="262" t="e">
        <f>'1 уровень'!#REF!</f>
        <v>#REF!</v>
      </c>
      <c r="L127" s="262" t="e">
        <f>'1 уровень'!#REF!</f>
        <v>#REF!</v>
      </c>
      <c r="M127" s="262" t="e">
        <f>'1 уровень'!#REF!</f>
        <v>#REF!</v>
      </c>
      <c r="N127" s="262" t="e">
        <f>'1 уровень'!#REF!</f>
        <v>#REF!</v>
      </c>
      <c r="O127" s="262" t="e">
        <f>'1 уровень'!#REF!</f>
        <v>#REF!</v>
      </c>
      <c r="P127" s="262" t="e">
        <f>'1 уровень'!#REF!</f>
        <v>#REF!</v>
      </c>
      <c r="Q127" s="262">
        <f>'1 уровень'!J290</f>
        <v>0</v>
      </c>
      <c r="R127" s="262">
        <f>'1 уровень'!K290</f>
        <v>0</v>
      </c>
      <c r="S127" s="262">
        <f>'1 уровень'!L290</f>
        <v>0</v>
      </c>
      <c r="T127" s="262">
        <f>'1 уровень'!M290</f>
        <v>0</v>
      </c>
      <c r="U127" s="262">
        <f>'1 уровень'!N290</f>
        <v>0</v>
      </c>
      <c r="V127" s="262">
        <f>'1 уровень'!O290</f>
        <v>0</v>
      </c>
      <c r="W127" s="68"/>
      <c r="Y127" s="588"/>
    </row>
    <row r="128" spans="1:198" ht="60" x14ac:dyDescent="0.25">
      <c r="A128" s="75" t="s">
        <v>45</v>
      </c>
      <c r="B128" s="33">
        <f>'1 уровень'!D291</f>
        <v>9100</v>
      </c>
      <c r="C128" s="33">
        <f>'1 уровень'!E291</f>
        <v>1517</v>
      </c>
      <c r="D128" s="33">
        <f>'1 уровень'!F291</f>
        <v>1122</v>
      </c>
      <c r="E128" s="100">
        <f>'1 уровень'!G291</f>
        <v>73.961766644693469</v>
      </c>
      <c r="F128" s="262">
        <f>'1 уровень'!H291</f>
        <v>23673.65</v>
      </c>
      <c r="G128" s="262">
        <f>'1 уровень'!I291</f>
        <v>23673.65</v>
      </c>
      <c r="H128" s="262" t="e">
        <f>'1 уровень'!#REF!</f>
        <v>#REF!</v>
      </c>
      <c r="I128" s="262" t="e">
        <f>'1 уровень'!#REF!</f>
        <v>#REF!</v>
      </c>
      <c r="J128" s="262" t="e">
        <f>'1 уровень'!#REF!</f>
        <v>#REF!</v>
      </c>
      <c r="K128" s="262" t="e">
        <f>'1 уровень'!#REF!</f>
        <v>#REF!</v>
      </c>
      <c r="L128" s="262" t="e">
        <f>'1 уровень'!#REF!</f>
        <v>#REF!</v>
      </c>
      <c r="M128" s="262" t="e">
        <f>'1 уровень'!#REF!</f>
        <v>#REF!</v>
      </c>
      <c r="N128" s="262" t="e">
        <f>'1 уровень'!#REF!</f>
        <v>#REF!</v>
      </c>
      <c r="O128" s="262" t="e">
        <f>'1 уровень'!#REF!</f>
        <v>#REF!</v>
      </c>
      <c r="P128" s="262" t="e">
        <f>'1 уровень'!#REF!</f>
        <v>#REF!</v>
      </c>
      <c r="Q128" s="262">
        <f>'1 уровень'!J291</f>
        <v>3945.6083333333336</v>
      </c>
      <c r="R128" s="262">
        <f>'1 уровень'!K291</f>
        <v>2726.5057099999999</v>
      </c>
      <c r="S128" s="262">
        <f>'1 уровень'!L291</f>
        <v>-1219.1026233333337</v>
      </c>
      <c r="T128" s="262">
        <f>'1 уровень'!M291</f>
        <v>0</v>
      </c>
      <c r="U128" s="262">
        <f>'1 уровень'!N291</f>
        <v>2726.5057099999999</v>
      </c>
      <c r="V128" s="262">
        <f>'1 уровень'!O291</f>
        <v>69.102289929943211</v>
      </c>
      <c r="W128" s="68"/>
      <c r="Y128" s="588"/>
    </row>
    <row r="129" spans="1:198" ht="45" x14ac:dyDescent="0.25">
      <c r="A129" s="75" t="s">
        <v>63</v>
      </c>
      <c r="B129" s="33">
        <f>'1 уровень'!D292</f>
        <v>4070</v>
      </c>
      <c r="C129" s="33">
        <f>'1 уровень'!E292</f>
        <v>678</v>
      </c>
      <c r="D129" s="33">
        <f>'1 уровень'!F292</f>
        <v>567</v>
      </c>
      <c r="E129" s="100">
        <f>'1 уровень'!G292</f>
        <v>83.628318584070797</v>
      </c>
      <c r="F129" s="262">
        <f>'1 уровень'!H292</f>
        <v>5317.6992</v>
      </c>
      <c r="G129" s="262">
        <f>'1 уровень'!I292</f>
        <v>5317.6992</v>
      </c>
      <c r="H129" s="262" t="e">
        <f>'1 уровень'!#REF!</f>
        <v>#REF!</v>
      </c>
      <c r="I129" s="262" t="e">
        <f>'1 уровень'!#REF!</f>
        <v>#REF!</v>
      </c>
      <c r="J129" s="262" t="e">
        <f>'1 уровень'!#REF!</f>
        <v>#REF!</v>
      </c>
      <c r="K129" s="262" t="e">
        <f>'1 уровень'!#REF!</f>
        <v>#REF!</v>
      </c>
      <c r="L129" s="262" t="e">
        <f>'1 уровень'!#REF!</f>
        <v>#REF!</v>
      </c>
      <c r="M129" s="262" t="e">
        <f>'1 уровень'!#REF!</f>
        <v>#REF!</v>
      </c>
      <c r="N129" s="262" t="e">
        <f>'1 уровень'!#REF!</f>
        <v>#REF!</v>
      </c>
      <c r="O129" s="262" t="e">
        <f>'1 уровень'!#REF!</f>
        <v>#REF!</v>
      </c>
      <c r="P129" s="262" t="e">
        <f>'1 уровень'!#REF!</f>
        <v>#REF!</v>
      </c>
      <c r="Q129" s="262">
        <f>'1 уровень'!J292</f>
        <v>886.28319999999997</v>
      </c>
      <c r="R129" s="262">
        <f>'1 уровень'!K292</f>
        <v>669.04982000000007</v>
      </c>
      <c r="S129" s="262">
        <f>'1 уровень'!L292</f>
        <v>-217.2333799999999</v>
      </c>
      <c r="T129" s="262">
        <f>'1 уровень'!M292</f>
        <v>0</v>
      </c>
      <c r="U129" s="262">
        <f>'1 уровень'!N292</f>
        <v>669.04982000000007</v>
      </c>
      <c r="V129" s="262">
        <f>'1 уровень'!O292</f>
        <v>75.489394360628765</v>
      </c>
      <c r="W129" s="68"/>
      <c r="Y129" s="588"/>
    </row>
    <row r="130" spans="1:198" ht="15.75" thickBot="1" x14ac:dyDescent="0.3">
      <c r="A130" s="72" t="s">
        <v>71</v>
      </c>
      <c r="B130" s="33">
        <f>'1 уровень'!D293</f>
        <v>0</v>
      </c>
      <c r="C130" s="33">
        <f>'1 уровень'!E293</f>
        <v>0</v>
      </c>
      <c r="D130" s="33">
        <f>'1 уровень'!F293</f>
        <v>0</v>
      </c>
      <c r="E130" s="100">
        <f>'1 уровень'!G293</f>
        <v>0</v>
      </c>
      <c r="F130" s="262">
        <f>'1 уровень'!H293</f>
        <v>64154.67598</v>
      </c>
      <c r="G130" s="262">
        <f>'1 уровень'!I293</f>
        <v>64154.67598</v>
      </c>
      <c r="H130" s="262" t="e">
        <f>'1 уровень'!#REF!</f>
        <v>#REF!</v>
      </c>
      <c r="I130" s="262" t="e">
        <f>'1 уровень'!#REF!</f>
        <v>#REF!</v>
      </c>
      <c r="J130" s="262" t="e">
        <f>'1 уровень'!#REF!</f>
        <v>#REF!</v>
      </c>
      <c r="K130" s="262" t="e">
        <f>'1 уровень'!#REF!</f>
        <v>#REF!</v>
      </c>
      <c r="L130" s="262" t="e">
        <f>'1 уровень'!#REF!</f>
        <v>#REF!</v>
      </c>
      <c r="M130" s="262" t="e">
        <f>'1 уровень'!#REF!</f>
        <v>#REF!</v>
      </c>
      <c r="N130" s="262" t="e">
        <f>'1 уровень'!#REF!</f>
        <v>#REF!</v>
      </c>
      <c r="O130" s="262" t="e">
        <f>'1 уровень'!#REF!</f>
        <v>#REF!</v>
      </c>
      <c r="P130" s="262" t="e">
        <f>'1 уровень'!#REF!</f>
        <v>#REF!</v>
      </c>
      <c r="Q130" s="262">
        <f>'1 уровень'!J293</f>
        <v>10692.445996666665</v>
      </c>
      <c r="R130" s="262">
        <f>'1 уровень'!K293</f>
        <v>10287.86809</v>
      </c>
      <c r="S130" s="262">
        <f>'1 уровень'!L293</f>
        <v>-404.57790666666619</v>
      </c>
      <c r="T130" s="262">
        <f>'1 уровень'!M293</f>
        <v>-38.431460000000001</v>
      </c>
      <c r="U130" s="262">
        <f>'1 уровень'!N293</f>
        <v>10249.43663</v>
      </c>
      <c r="V130" s="262">
        <f>'1 уровень'!O293</f>
        <v>96.216226794198519</v>
      </c>
      <c r="W130" s="68"/>
      <c r="Y130" s="588"/>
    </row>
    <row r="131" spans="1:198" ht="15" customHeight="1" x14ac:dyDescent="0.25">
      <c r="A131" s="64" t="s">
        <v>24</v>
      </c>
      <c r="B131" s="65"/>
      <c r="C131" s="65"/>
      <c r="D131" s="65"/>
      <c r="E131" s="103"/>
      <c r="F131" s="260"/>
      <c r="G131" s="260"/>
      <c r="H131" s="260"/>
      <c r="I131" s="260"/>
      <c r="J131" s="260"/>
      <c r="K131" s="260"/>
      <c r="L131" s="260"/>
      <c r="M131" s="260"/>
      <c r="N131" s="260"/>
      <c r="O131" s="260"/>
      <c r="P131" s="260"/>
      <c r="Q131" s="260"/>
      <c r="R131" s="260"/>
      <c r="S131" s="260"/>
      <c r="T131" s="260"/>
      <c r="U131" s="260"/>
      <c r="V131" s="260"/>
      <c r="W131" s="68"/>
      <c r="Y131" s="588"/>
    </row>
    <row r="132" spans="1:198" ht="30" x14ac:dyDescent="0.25">
      <c r="A132" s="207" t="s">
        <v>74</v>
      </c>
      <c r="B132" s="205">
        <f>'1 уровень'!D307</f>
        <v>3029</v>
      </c>
      <c r="C132" s="205">
        <f>'1 уровень'!E307</f>
        <v>505</v>
      </c>
      <c r="D132" s="205">
        <f>'1 уровень'!F307</f>
        <v>426</v>
      </c>
      <c r="E132" s="206">
        <f>'1 уровень'!G307</f>
        <v>84.356435643564353</v>
      </c>
      <c r="F132" s="261">
        <f>'1 уровень'!H307</f>
        <v>8285.1561700000002</v>
      </c>
      <c r="G132" s="261">
        <f>'1 уровень'!I307</f>
        <v>8285.1561700000002</v>
      </c>
      <c r="H132" s="261" t="e">
        <f>'1 уровень'!#REF!</f>
        <v>#REF!</v>
      </c>
      <c r="I132" s="261" t="e">
        <f>'1 уровень'!#REF!</f>
        <v>#REF!</v>
      </c>
      <c r="J132" s="261" t="e">
        <f>'1 уровень'!#REF!</f>
        <v>#REF!</v>
      </c>
      <c r="K132" s="261" t="e">
        <f>'1 уровень'!#REF!</f>
        <v>#REF!</v>
      </c>
      <c r="L132" s="261" t="e">
        <f>'1 уровень'!#REF!</f>
        <v>#REF!</v>
      </c>
      <c r="M132" s="261" t="e">
        <f>'1 уровень'!#REF!</f>
        <v>#REF!</v>
      </c>
      <c r="N132" s="261" t="e">
        <f>'1 уровень'!#REF!</f>
        <v>#REF!</v>
      </c>
      <c r="O132" s="261" t="e">
        <f>'1 уровень'!#REF!</f>
        <v>#REF!</v>
      </c>
      <c r="P132" s="261" t="e">
        <f>'1 уровень'!#REF!</f>
        <v>#REF!</v>
      </c>
      <c r="Q132" s="261">
        <f>'1 уровень'!J307</f>
        <v>1380.8593616666667</v>
      </c>
      <c r="R132" s="261">
        <f>'1 уровень'!K307</f>
        <v>1156.5666800000001</v>
      </c>
      <c r="S132" s="261">
        <f>'1 уровень'!L307</f>
        <v>-224.2926816666666</v>
      </c>
      <c r="T132" s="261">
        <f>'1 уровень'!M307</f>
        <v>-54.17342</v>
      </c>
      <c r="U132" s="261">
        <f>'1 уровень'!N307</f>
        <v>1102.3932600000001</v>
      </c>
      <c r="V132" s="261">
        <f>'1 уровень'!O307</f>
        <v>83.757022047781149</v>
      </c>
      <c r="W132" s="68"/>
      <c r="Y132" s="588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  <c r="CB132" s="31"/>
      <c r="CC132" s="31"/>
      <c r="CD132" s="31"/>
      <c r="CE132" s="31"/>
      <c r="CF132" s="31"/>
      <c r="CG132" s="31"/>
      <c r="CH132" s="31"/>
      <c r="CI132" s="31"/>
      <c r="CJ132" s="31"/>
      <c r="CK132" s="31"/>
      <c r="CL132" s="31"/>
      <c r="CM132" s="31"/>
      <c r="CN132" s="31"/>
      <c r="CO132" s="31"/>
      <c r="CP132" s="31"/>
      <c r="CQ132" s="31"/>
      <c r="CR132" s="31"/>
      <c r="CS132" s="31"/>
      <c r="CT132" s="31"/>
      <c r="CU132" s="31"/>
      <c r="CV132" s="31"/>
      <c r="CW132" s="31"/>
      <c r="CX132" s="31"/>
      <c r="CY132" s="31"/>
      <c r="CZ132" s="31"/>
      <c r="DA132" s="31"/>
      <c r="DB132" s="31"/>
      <c r="DC132" s="31"/>
      <c r="DD132" s="31"/>
      <c r="DE132" s="31"/>
      <c r="DF132" s="31"/>
      <c r="DG132" s="31"/>
      <c r="DH132" s="31"/>
      <c r="DI132" s="31"/>
      <c r="DJ132" s="31"/>
      <c r="DK132" s="31"/>
      <c r="DL132" s="31"/>
      <c r="DM132" s="31"/>
      <c r="DN132" s="31"/>
      <c r="DO132" s="31"/>
      <c r="DP132" s="31"/>
      <c r="DQ132" s="31"/>
      <c r="DR132" s="31"/>
      <c r="DS132" s="31"/>
      <c r="DT132" s="31"/>
      <c r="DU132" s="31"/>
      <c r="DV132" s="31"/>
      <c r="DW132" s="31"/>
      <c r="DX132" s="31"/>
      <c r="DY132" s="31"/>
      <c r="DZ132" s="31"/>
      <c r="EA132" s="31"/>
      <c r="EB132" s="31"/>
      <c r="EC132" s="31"/>
      <c r="ED132" s="31"/>
      <c r="EE132" s="31"/>
      <c r="EF132" s="31"/>
      <c r="EG132" s="31"/>
      <c r="EH132" s="31"/>
      <c r="EI132" s="31"/>
      <c r="EJ132" s="31"/>
      <c r="EK132" s="31"/>
      <c r="EL132" s="31"/>
      <c r="EM132" s="31"/>
      <c r="EN132" s="31"/>
      <c r="EO132" s="31"/>
      <c r="EP132" s="31"/>
      <c r="EQ132" s="31"/>
      <c r="ER132" s="31"/>
      <c r="ES132" s="31"/>
      <c r="ET132" s="31"/>
      <c r="EU132" s="31"/>
      <c r="EV132" s="31"/>
      <c r="EW132" s="31"/>
      <c r="EX132" s="31"/>
      <c r="EY132" s="31"/>
      <c r="EZ132" s="31"/>
      <c r="FA132" s="31"/>
      <c r="FB132" s="31"/>
      <c r="FC132" s="31"/>
      <c r="FD132" s="31"/>
      <c r="FE132" s="31"/>
      <c r="FF132" s="31"/>
      <c r="FG132" s="31"/>
      <c r="FH132" s="31"/>
      <c r="FI132" s="31"/>
      <c r="FJ132" s="31"/>
      <c r="FK132" s="31"/>
      <c r="FL132" s="31"/>
      <c r="FM132" s="31"/>
      <c r="FN132" s="31"/>
      <c r="FO132" s="31"/>
      <c r="FP132" s="31"/>
      <c r="FQ132" s="31"/>
      <c r="FR132" s="31"/>
      <c r="FS132" s="31"/>
      <c r="FT132" s="31"/>
      <c r="FU132" s="31"/>
      <c r="FV132" s="31"/>
      <c r="FW132" s="31"/>
      <c r="FX132" s="31"/>
      <c r="FY132" s="31"/>
      <c r="FZ132" s="31"/>
      <c r="GA132" s="31"/>
      <c r="GB132" s="31"/>
      <c r="GC132" s="31"/>
      <c r="GD132" s="31"/>
      <c r="GE132" s="31"/>
      <c r="GF132" s="31"/>
      <c r="GG132" s="31"/>
      <c r="GH132" s="31"/>
      <c r="GI132" s="31"/>
      <c r="GJ132" s="31"/>
      <c r="GK132" s="31"/>
      <c r="GL132" s="31"/>
      <c r="GM132" s="31"/>
      <c r="GN132" s="31"/>
      <c r="GO132" s="31"/>
      <c r="GP132" s="31"/>
    </row>
    <row r="133" spans="1:198" ht="30" x14ac:dyDescent="0.25">
      <c r="A133" s="75" t="s">
        <v>43</v>
      </c>
      <c r="B133" s="33">
        <f>'1 уровень'!D308</f>
        <v>2200</v>
      </c>
      <c r="C133" s="33">
        <f>'1 уровень'!E308</f>
        <v>367</v>
      </c>
      <c r="D133" s="33">
        <f>'1 уровень'!F308</f>
        <v>273</v>
      </c>
      <c r="E133" s="100">
        <f>'1 уровень'!G308</f>
        <v>74.386920980926433</v>
      </c>
      <c r="F133" s="262">
        <f>'1 уровень'!H308</f>
        <v>6136.5919999999996</v>
      </c>
      <c r="G133" s="262">
        <f>'1 уровень'!I308</f>
        <v>6136.5919999999996</v>
      </c>
      <c r="H133" s="262" t="e">
        <f>'1 уровень'!#REF!</f>
        <v>#REF!</v>
      </c>
      <c r="I133" s="262" t="e">
        <f>'1 уровень'!#REF!</f>
        <v>#REF!</v>
      </c>
      <c r="J133" s="262" t="e">
        <f>'1 уровень'!#REF!</f>
        <v>#REF!</v>
      </c>
      <c r="K133" s="262" t="e">
        <f>'1 уровень'!#REF!</f>
        <v>#REF!</v>
      </c>
      <c r="L133" s="262" t="e">
        <f>'1 уровень'!#REF!</f>
        <v>#REF!</v>
      </c>
      <c r="M133" s="262" t="e">
        <f>'1 уровень'!#REF!</f>
        <v>#REF!</v>
      </c>
      <c r="N133" s="262" t="e">
        <f>'1 уровень'!#REF!</f>
        <v>#REF!</v>
      </c>
      <c r="O133" s="262" t="e">
        <f>'1 уровень'!#REF!</f>
        <v>#REF!</v>
      </c>
      <c r="P133" s="262" t="e">
        <f>'1 уровень'!#REF!</f>
        <v>#REF!</v>
      </c>
      <c r="Q133" s="262">
        <f>'1 уровень'!J308</f>
        <v>1022.7653333333333</v>
      </c>
      <c r="R133" s="262">
        <f>'1 уровень'!K308</f>
        <v>823.40751</v>
      </c>
      <c r="S133" s="262">
        <f>'1 уровень'!L308</f>
        <v>-199.35782333333327</v>
      </c>
      <c r="T133" s="262">
        <f>'1 уровень'!M308</f>
        <v>-13.70726</v>
      </c>
      <c r="U133" s="262">
        <f>'1 уровень'!N308</f>
        <v>809.70024999999998</v>
      </c>
      <c r="V133" s="262">
        <f>'1 уровень'!O308</f>
        <v>80.507960444494273</v>
      </c>
      <c r="W133" s="68"/>
      <c r="Y133" s="588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  <c r="BZ133" s="31"/>
      <c r="CA133" s="31"/>
      <c r="CB133" s="31"/>
      <c r="CC133" s="31"/>
      <c r="CD133" s="31"/>
      <c r="CE133" s="31"/>
      <c r="CF133" s="31"/>
      <c r="CG133" s="31"/>
      <c r="CH133" s="31"/>
      <c r="CI133" s="31"/>
      <c r="CJ133" s="31"/>
      <c r="CK133" s="31"/>
      <c r="CL133" s="31"/>
      <c r="CM133" s="31"/>
      <c r="CN133" s="31"/>
      <c r="CO133" s="31"/>
      <c r="CP133" s="31"/>
      <c r="CQ133" s="31"/>
      <c r="CR133" s="31"/>
      <c r="CS133" s="31"/>
      <c r="CT133" s="31"/>
      <c r="CU133" s="31"/>
      <c r="CV133" s="31"/>
      <c r="CW133" s="31"/>
      <c r="CX133" s="31"/>
      <c r="CY133" s="31"/>
      <c r="CZ133" s="31"/>
      <c r="DA133" s="31"/>
      <c r="DB133" s="31"/>
      <c r="DC133" s="31"/>
      <c r="DD133" s="31"/>
      <c r="DE133" s="31"/>
      <c r="DF133" s="31"/>
      <c r="DG133" s="31"/>
      <c r="DH133" s="31"/>
      <c r="DI133" s="31"/>
      <c r="DJ133" s="31"/>
      <c r="DK133" s="31"/>
      <c r="DL133" s="31"/>
      <c r="DM133" s="31"/>
      <c r="DN133" s="31"/>
      <c r="DO133" s="31"/>
      <c r="DP133" s="31"/>
      <c r="DQ133" s="31"/>
      <c r="DR133" s="31"/>
      <c r="DS133" s="31"/>
      <c r="DT133" s="31"/>
      <c r="DU133" s="31"/>
      <c r="DV133" s="31"/>
      <c r="DW133" s="31"/>
      <c r="DX133" s="31"/>
      <c r="DY133" s="31"/>
      <c r="DZ133" s="31"/>
      <c r="EA133" s="31"/>
      <c r="EB133" s="31"/>
      <c r="EC133" s="31"/>
      <c r="ED133" s="31"/>
      <c r="EE133" s="31"/>
      <c r="EF133" s="31"/>
      <c r="EG133" s="31"/>
      <c r="EH133" s="31"/>
      <c r="EI133" s="31"/>
      <c r="EJ133" s="31"/>
      <c r="EK133" s="31"/>
      <c r="EL133" s="31"/>
      <c r="EM133" s="31"/>
      <c r="EN133" s="31"/>
      <c r="EO133" s="31"/>
      <c r="EP133" s="31"/>
      <c r="EQ133" s="31"/>
      <c r="ER133" s="31"/>
      <c r="ES133" s="31"/>
      <c r="ET133" s="31"/>
      <c r="EU133" s="31"/>
      <c r="EV133" s="31"/>
      <c r="EW133" s="31"/>
      <c r="EX133" s="31"/>
      <c r="EY133" s="31"/>
      <c r="EZ133" s="31"/>
      <c r="FA133" s="31"/>
      <c r="FB133" s="31"/>
      <c r="FC133" s="31"/>
      <c r="FD133" s="31"/>
      <c r="FE133" s="31"/>
      <c r="FF133" s="31"/>
      <c r="FG133" s="31"/>
      <c r="FH133" s="31"/>
      <c r="FI133" s="31"/>
      <c r="FJ133" s="31"/>
      <c r="FK133" s="31"/>
      <c r="FL133" s="31"/>
      <c r="FM133" s="31"/>
      <c r="FN133" s="31"/>
      <c r="FO133" s="31"/>
      <c r="FP133" s="31"/>
      <c r="FQ133" s="31"/>
      <c r="FR133" s="31"/>
      <c r="FS133" s="31"/>
      <c r="FT133" s="31"/>
      <c r="FU133" s="31"/>
      <c r="FV133" s="31"/>
      <c r="FW133" s="31"/>
      <c r="FX133" s="31"/>
      <c r="FY133" s="31"/>
      <c r="FZ133" s="31"/>
      <c r="GA133" s="31"/>
      <c r="GB133" s="31"/>
      <c r="GC133" s="31"/>
      <c r="GD133" s="31"/>
      <c r="GE133" s="31"/>
      <c r="GF133" s="31"/>
      <c r="GG133" s="31"/>
      <c r="GH133" s="31"/>
      <c r="GI133" s="31"/>
      <c r="GJ133" s="31"/>
      <c r="GK133" s="31"/>
      <c r="GL133" s="31"/>
      <c r="GM133" s="31"/>
      <c r="GN133" s="31"/>
      <c r="GO133" s="31"/>
      <c r="GP133" s="31"/>
    </row>
    <row r="134" spans="1:198" ht="30" x14ac:dyDescent="0.25">
      <c r="A134" s="75" t="s">
        <v>44</v>
      </c>
      <c r="B134" s="33">
        <f>'1 уровень'!D309</f>
        <v>660</v>
      </c>
      <c r="C134" s="33">
        <f>'1 уровень'!E309</f>
        <v>110</v>
      </c>
      <c r="D134" s="33">
        <f>'1 уровень'!F309</f>
        <v>135</v>
      </c>
      <c r="E134" s="100">
        <f>'1 уровень'!G309</f>
        <v>122.72727272727273</v>
      </c>
      <c r="F134" s="262">
        <f>'1 уровень'!H309</f>
        <v>1062.7848000000001</v>
      </c>
      <c r="G134" s="262">
        <f>'1 уровень'!I309</f>
        <v>1062.7848000000001</v>
      </c>
      <c r="H134" s="262" t="e">
        <f>'1 уровень'!#REF!</f>
        <v>#REF!</v>
      </c>
      <c r="I134" s="262" t="e">
        <f>'1 уровень'!#REF!</f>
        <v>#REF!</v>
      </c>
      <c r="J134" s="262" t="e">
        <f>'1 уровень'!#REF!</f>
        <v>#REF!</v>
      </c>
      <c r="K134" s="262" t="e">
        <f>'1 уровень'!#REF!</f>
        <v>#REF!</v>
      </c>
      <c r="L134" s="262" t="e">
        <f>'1 уровень'!#REF!</f>
        <v>#REF!</v>
      </c>
      <c r="M134" s="262" t="e">
        <f>'1 уровень'!#REF!</f>
        <v>#REF!</v>
      </c>
      <c r="N134" s="262" t="e">
        <f>'1 уровень'!#REF!</f>
        <v>#REF!</v>
      </c>
      <c r="O134" s="262" t="e">
        <f>'1 уровень'!#REF!</f>
        <v>#REF!</v>
      </c>
      <c r="P134" s="262" t="e">
        <f>'1 уровень'!#REF!</f>
        <v>#REF!</v>
      </c>
      <c r="Q134" s="262">
        <f>'1 уровень'!J309</f>
        <v>177.13080000000002</v>
      </c>
      <c r="R134" s="262">
        <f>'1 уровень'!K309</f>
        <v>217.51403000000002</v>
      </c>
      <c r="S134" s="262">
        <f>'1 уровень'!L309</f>
        <v>40.383229999999998</v>
      </c>
      <c r="T134" s="262">
        <f>'1 уровень'!M309</f>
        <v>0</v>
      </c>
      <c r="U134" s="262">
        <f>'1 уровень'!N309</f>
        <v>217.51403000000002</v>
      </c>
      <c r="V134" s="262">
        <f>'1 уровень'!O309</f>
        <v>122.79853644877119</v>
      </c>
      <c r="W134" s="68"/>
      <c r="Y134" s="588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  <c r="BN134" s="31"/>
      <c r="BO134" s="31"/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  <c r="BZ134" s="31"/>
      <c r="CA134" s="31"/>
      <c r="CB134" s="31"/>
      <c r="CC134" s="31"/>
      <c r="CD134" s="31"/>
      <c r="CE134" s="31"/>
      <c r="CF134" s="31"/>
      <c r="CG134" s="31"/>
      <c r="CH134" s="31"/>
      <c r="CI134" s="31"/>
      <c r="CJ134" s="31"/>
      <c r="CK134" s="31"/>
      <c r="CL134" s="31"/>
      <c r="CM134" s="31"/>
      <c r="CN134" s="31"/>
      <c r="CO134" s="31"/>
      <c r="CP134" s="31"/>
      <c r="CQ134" s="31"/>
      <c r="CR134" s="31"/>
      <c r="CS134" s="31"/>
      <c r="CT134" s="31"/>
      <c r="CU134" s="31"/>
      <c r="CV134" s="31"/>
      <c r="CW134" s="31"/>
      <c r="CX134" s="31"/>
      <c r="CY134" s="31"/>
      <c r="CZ134" s="31"/>
      <c r="DA134" s="31"/>
      <c r="DB134" s="31"/>
      <c r="DC134" s="31"/>
      <c r="DD134" s="31"/>
      <c r="DE134" s="31"/>
      <c r="DF134" s="31"/>
      <c r="DG134" s="31"/>
      <c r="DH134" s="31"/>
      <c r="DI134" s="31"/>
      <c r="DJ134" s="31"/>
      <c r="DK134" s="31"/>
      <c r="DL134" s="31"/>
      <c r="DM134" s="31"/>
      <c r="DN134" s="31"/>
      <c r="DO134" s="31"/>
      <c r="DP134" s="31"/>
      <c r="DQ134" s="31"/>
      <c r="DR134" s="31"/>
      <c r="DS134" s="31"/>
      <c r="DT134" s="31"/>
      <c r="DU134" s="31"/>
      <c r="DV134" s="31"/>
      <c r="DW134" s="31"/>
      <c r="DX134" s="31"/>
      <c r="DY134" s="31"/>
      <c r="DZ134" s="31"/>
      <c r="EA134" s="31"/>
      <c r="EB134" s="31"/>
      <c r="EC134" s="31"/>
      <c r="ED134" s="31"/>
      <c r="EE134" s="31"/>
      <c r="EF134" s="31"/>
      <c r="EG134" s="31"/>
      <c r="EH134" s="31"/>
      <c r="EI134" s="31"/>
      <c r="EJ134" s="31"/>
      <c r="EK134" s="31"/>
      <c r="EL134" s="31"/>
      <c r="EM134" s="31"/>
      <c r="EN134" s="31"/>
      <c r="EO134" s="31"/>
      <c r="EP134" s="31"/>
      <c r="EQ134" s="31"/>
      <c r="ER134" s="31"/>
      <c r="ES134" s="31"/>
      <c r="ET134" s="31"/>
      <c r="EU134" s="31"/>
      <c r="EV134" s="31"/>
      <c r="EW134" s="31"/>
      <c r="EX134" s="31"/>
      <c r="EY134" s="31"/>
      <c r="EZ134" s="31"/>
      <c r="FA134" s="31"/>
      <c r="FB134" s="31"/>
      <c r="FC134" s="31"/>
      <c r="FD134" s="31"/>
      <c r="FE134" s="31"/>
      <c r="FF134" s="31"/>
      <c r="FG134" s="31"/>
      <c r="FH134" s="31"/>
      <c r="FI134" s="31"/>
      <c r="FJ134" s="31"/>
      <c r="FK134" s="31"/>
      <c r="FL134" s="31"/>
      <c r="FM134" s="31"/>
      <c r="FN134" s="31"/>
      <c r="FO134" s="31"/>
      <c r="FP134" s="31"/>
      <c r="FQ134" s="31"/>
      <c r="FR134" s="31"/>
      <c r="FS134" s="31"/>
      <c r="FT134" s="31"/>
      <c r="FU134" s="31"/>
      <c r="FV134" s="31"/>
      <c r="FW134" s="31"/>
      <c r="FX134" s="31"/>
      <c r="FY134" s="31"/>
      <c r="FZ134" s="31"/>
      <c r="GA134" s="31"/>
      <c r="GB134" s="31"/>
      <c r="GC134" s="31"/>
      <c r="GD134" s="31"/>
      <c r="GE134" s="31"/>
      <c r="GF134" s="31"/>
      <c r="GG134" s="31"/>
      <c r="GH134" s="31"/>
      <c r="GI134" s="31"/>
      <c r="GJ134" s="31"/>
      <c r="GK134" s="31"/>
      <c r="GL134" s="31"/>
      <c r="GM134" s="31"/>
      <c r="GN134" s="31"/>
      <c r="GO134" s="31"/>
      <c r="GP134" s="31"/>
    </row>
    <row r="135" spans="1:198" ht="30" x14ac:dyDescent="0.25">
      <c r="A135" s="75" t="s">
        <v>64</v>
      </c>
      <c r="B135" s="33">
        <f>'1 уровень'!D310</f>
        <v>31</v>
      </c>
      <c r="C135" s="33">
        <f>'1 уровень'!E310</f>
        <v>5</v>
      </c>
      <c r="D135" s="33">
        <f>'1 уровень'!F310</f>
        <v>18</v>
      </c>
      <c r="E135" s="100">
        <f>'1 уровень'!G310</f>
        <v>360</v>
      </c>
      <c r="F135" s="262">
        <f>'1 уровень'!H310</f>
        <v>199.16662999999997</v>
      </c>
      <c r="G135" s="262">
        <f>'1 уровень'!I310</f>
        <v>199.16662999999997</v>
      </c>
      <c r="H135" s="262" t="e">
        <f>'1 уровень'!#REF!</f>
        <v>#REF!</v>
      </c>
      <c r="I135" s="262" t="e">
        <f>'1 уровень'!#REF!</f>
        <v>#REF!</v>
      </c>
      <c r="J135" s="262" t="e">
        <f>'1 уровень'!#REF!</f>
        <v>#REF!</v>
      </c>
      <c r="K135" s="262" t="e">
        <f>'1 уровень'!#REF!</f>
        <v>#REF!</v>
      </c>
      <c r="L135" s="262" t="e">
        <f>'1 уровень'!#REF!</f>
        <v>#REF!</v>
      </c>
      <c r="M135" s="262" t="e">
        <f>'1 уровень'!#REF!</f>
        <v>#REF!</v>
      </c>
      <c r="N135" s="262" t="e">
        <f>'1 уровень'!#REF!</f>
        <v>#REF!</v>
      </c>
      <c r="O135" s="262" t="e">
        <f>'1 уровень'!#REF!</f>
        <v>#REF!</v>
      </c>
      <c r="P135" s="262" t="e">
        <f>'1 уровень'!#REF!</f>
        <v>#REF!</v>
      </c>
      <c r="Q135" s="262">
        <f>'1 уровень'!J310</f>
        <v>33.194438333333331</v>
      </c>
      <c r="R135" s="262">
        <f>'1 уровень'!K310</f>
        <v>115.64514</v>
      </c>
      <c r="S135" s="262">
        <f>'1 уровень'!L310</f>
        <v>82.450701666666674</v>
      </c>
      <c r="T135" s="262">
        <f>'1 уровень'!M310</f>
        <v>0</v>
      </c>
      <c r="U135" s="262">
        <f>'1 уровень'!N310</f>
        <v>115.64514</v>
      </c>
      <c r="V135" s="262">
        <f>'1 уровень'!O310</f>
        <v>348.38709677419354</v>
      </c>
      <c r="W135" s="68"/>
      <c r="Y135" s="588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  <c r="BZ135" s="31"/>
      <c r="CA135" s="31"/>
      <c r="CB135" s="31"/>
      <c r="CC135" s="31"/>
      <c r="CD135" s="31"/>
      <c r="CE135" s="31"/>
      <c r="CF135" s="31"/>
      <c r="CG135" s="31"/>
      <c r="CH135" s="31"/>
      <c r="CI135" s="31"/>
      <c r="CJ135" s="31"/>
      <c r="CK135" s="31"/>
      <c r="CL135" s="31"/>
      <c r="CM135" s="31"/>
      <c r="CN135" s="31"/>
      <c r="CO135" s="31"/>
      <c r="CP135" s="31"/>
      <c r="CQ135" s="31"/>
      <c r="CR135" s="31"/>
      <c r="CS135" s="31"/>
      <c r="CT135" s="31"/>
      <c r="CU135" s="31"/>
      <c r="CV135" s="31"/>
      <c r="CW135" s="31"/>
      <c r="CX135" s="31"/>
      <c r="CY135" s="31"/>
      <c r="CZ135" s="31"/>
      <c r="DA135" s="31"/>
      <c r="DB135" s="31"/>
      <c r="DC135" s="31"/>
      <c r="DD135" s="31"/>
      <c r="DE135" s="31"/>
      <c r="DF135" s="31"/>
      <c r="DG135" s="31"/>
      <c r="DH135" s="31"/>
      <c r="DI135" s="31"/>
      <c r="DJ135" s="31"/>
      <c r="DK135" s="31"/>
      <c r="DL135" s="31"/>
      <c r="DM135" s="31"/>
      <c r="DN135" s="31"/>
      <c r="DO135" s="31"/>
      <c r="DP135" s="31"/>
      <c r="DQ135" s="31"/>
      <c r="DR135" s="31"/>
      <c r="DS135" s="31"/>
      <c r="DT135" s="31"/>
      <c r="DU135" s="31"/>
      <c r="DV135" s="31"/>
      <c r="DW135" s="31"/>
      <c r="DX135" s="31"/>
      <c r="DY135" s="31"/>
      <c r="DZ135" s="31"/>
      <c r="EA135" s="31"/>
      <c r="EB135" s="31"/>
      <c r="EC135" s="31"/>
      <c r="ED135" s="31"/>
      <c r="EE135" s="31"/>
      <c r="EF135" s="31"/>
      <c r="EG135" s="31"/>
      <c r="EH135" s="31"/>
      <c r="EI135" s="31"/>
      <c r="EJ135" s="31"/>
      <c r="EK135" s="31"/>
      <c r="EL135" s="31"/>
      <c r="EM135" s="31"/>
      <c r="EN135" s="31"/>
      <c r="EO135" s="31"/>
      <c r="EP135" s="31"/>
      <c r="EQ135" s="31"/>
      <c r="ER135" s="31"/>
      <c r="ES135" s="31"/>
      <c r="ET135" s="31"/>
      <c r="EU135" s="31"/>
      <c r="EV135" s="31"/>
      <c r="EW135" s="31"/>
      <c r="EX135" s="31"/>
      <c r="EY135" s="31"/>
      <c r="EZ135" s="31"/>
      <c r="FA135" s="31"/>
      <c r="FB135" s="31"/>
      <c r="FC135" s="31"/>
      <c r="FD135" s="31"/>
      <c r="FE135" s="31"/>
      <c r="FF135" s="31"/>
      <c r="FG135" s="31"/>
      <c r="FH135" s="31"/>
      <c r="FI135" s="31"/>
      <c r="FJ135" s="31"/>
      <c r="FK135" s="31"/>
      <c r="FL135" s="31"/>
      <c r="FM135" s="31"/>
      <c r="FN135" s="31"/>
      <c r="FO135" s="31"/>
      <c r="FP135" s="31"/>
      <c r="FQ135" s="31"/>
      <c r="FR135" s="31"/>
      <c r="FS135" s="31"/>
      <c r="FT135" s="31"/>
      <c r="FU135" s="31"/>
      <c r="FV135" s="31"/>
      <c r="FW135" s="31"/>
      <c r="FX135" s="31"/>
      <c r="FY135" s="31"/>
      <c r="FZ135" s="31"/>
      <c r="GA135" s="31"/>
      <c r="GB135" s="31"/>
      <c r="GC135" s="31"/>
      <c r="GD135" s="31"/>
      <c r="GE135" s="31"/>
      <c r="GF135" s="31"/>
      <c r="GG135" s="31"/>
      <c r="GH135" s="31"/>
      <c r="GI135" s="31"/>
      <c r="GJ135" s="31"/>
      <c r="GK135" s="31"/>
      <c r="GL135" s="31"/>
      <c r="GM135" s="31"/>
      <c r="GN135" s="31"/>
      <c r="GO135" s="31"/>
      <c r="GP135" s="31"/>
    </row>
    <row r="136" spans="1:198" ht="30" x14ac:dyDescent="0.25">
      <c r="A136" s="75" t="s">
        <v>65</v>
      </c>
      <c r="B136" s="33">
        <f>'1 уровень'!D311</f>
        <v>138</v>
      </c>
      <c r="C136" s="33">
        <f>'1 уровень'!E311</f>
        <v>23</v>
      </c>
      <c r="D136" s="33">
        <f>'1 уровень'!F311</f>
        <v>0</v>
      </c>
      <c r="E136" s="100">
        <f>'1 уровень'!G311</f>
        <v>0</v>
      </c>
      <c r="F136" s="262">
        <f>'1 уровень'!H311</f>
        <v>886.61274000000003</v>
      </c>
      <c r="G136" s="262">
        <f>'1 уровень'!I311</f>
        <v>886.61274000000003</v>
      </c>
      <c r="H136" s="262" t="e">
        <f>'1 уровень'!#REF!</f>
        <v>#REF!</v>
      </c>
      <c r="I136" s="262" t="e">
        <f>'1 уровень'!#REF!</f>
        <v>#REF!</v>
      </c>
      <c r="J136" s="262" t="e">
        <f>'1 уровень'!#REF!</f>
        <v>#REF!</v>
      </c>
      <c r="K136" s="262" t="e">
        <f>'1 уровень'!#REF!</f>
        <v>#REF!</v>
      </c>
      <c r="L136" s="262" t="e">
        <f>'1 уровень'!#REF!</f>
        <v>#REF!</v>
      </c>
      <c r="M136" s="262" t="e">
        <f>'1 уровень'!#REF!</f>
        <v>#REF!</v>
      </c>
      <c r="N136" s="262" t="e">
        <f>'1 уровень'!#REF!</f>
        <v>#REF!</v>
      </c>
      <c r="O136" s="262" t="e">
        <f>'1 уровень'!#REF!</f>
        <v>#REF!</v>
      </c>
      <c r="P136" s="262" t="e">
        <f>'1 уровень'!#REF!</f>
        <v>#REF!</v>
      </c>
      <c r="Q136" s="262">
        <f>'1 уровень'!J311</f>
        <v>147.76879</v>
      </c>
      <c r="R136" s="262">
        <f>'1 уровень'!K311</f>
        <v>0</v>
      </c>
      <c r="S136" s="262">
        <f>'1 уровень'!L311</f>
        <v>-147.76879</v>
      </c>
      <c r="T136" s="262">
        <f>'1 уровень'!M311</f>
        <v>-40.466160000000002</v>
      </c>
      <c r="U136" s="262">
        <f>'1 уровень'!N311</f>
        <v>-40.466160000000002</v>
      </c>
      <c r="V136" s="262">
        <f>'1 уровень'!O311</f>
        <v>0</v>
      </c>
      <c r="W136" s="68"/>
      <c r="Y136" s="588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  <c r="BT136" s="31"/>
      <c r="BU136" s="31"/>
      <c r="BV136" s="31"/>
      <c r="BW136" s="31"/>
      <c r="BX136" s="31"/>
      <c r="BY136" s="31"/>
      <c r="BZ136" s="31"/>
      <c r="CA136" s="31"/>
      <c r="CB136" s="31"/>
      <c r="CC136" s="31"/>
      <c r="CD136" s="31"/>
      <c r="CE136" s="31"/>
      <c r="CF136" s="31"/>
      <c r="CG136" s="31"/>
      <c r="CH136" s="31"/>
      <c r="CI136" s="31"/>
      <c r="CJ136" s="31"/>
      <c r="CK136" s="31"/>
      <c r="CL136" s="31"/>
      <c r="CM136" s="31"/>
      <c r="CN136" s="31"/>
      <c r="CO136" s="31"/>
      <c r="CP136" s="31"/>
      <c r="CQ136" s="31"/>
      <c r="CR136" s="31"/>
      <c r="CS136" s="31"/>
      <c r="CT136" s="31"/>
      <c r="CU136" s="31"/>
      <c r="CV136" s="31"/>
      <c r="CW136" s="31"/>
      <c r="CX136" s="31"/>
      <c r="CY136" s="31"/>
      <c r="CZ136" s="31"/>
      <c r="DA136" s="31"/>
      <c r="DB136" s="31"/>
      <c r="DC136" s="31"/>
      <c r="DD136" s="31"/>
      <c r="DE136" s="31"/>
      <c r="DF136" s="31"/>
      <c r="DG136" s="31"/>
      <c r="DH136" s="31"/>
      <c r="DI136" s="31"/>
      <c r="DJ136" s="31"/>
      <c r="DK136" s="31"/>
      <c r="DL136" s="31"/>
      <c r="DM136" s="31"/>
      <c r="DN136" s="31"/>
      <c r="DO136" s="31"/>
      <c r="DP136" s="31"/>
      <c r="DQ136" s="31"/>
      <c r="DR136" s="31"/>
      <c r="DS136" s="31"/>
      <c r="DT136" s="31"/>
      <c r="DU136" s="31"/>
      <c r="DV136" s="31"/>
      <c r="DW136" s="31"/>
      <c r="DX136" s="31"/>
      <c r="DY136" s="31"/>
      <c r="DZ136" s="31"/>
      <c r="EA136" s="31"/>
      <c r="EB136" s="31"/>
      <c r="EC136" s="31"/>
      <c r="ED136" s="31"/>
      <c r="EE136" s="31"/>
      <c r="EF136" s="31"/>
      <c r="EG136" s="31"/>
      <c r="EH136" s="31"/>
      <c r="EI136" s="31"/>
      <c r="EJ136" s="31"/>
      <c r="EK136" s="31"/>
      <c r="EL136" s="31"/>
      <c r="EM136" s="31"/>
      <c r="EN136" s="31"/>
      <c r="EO136" s="31"/>
      <c r="EP136" s="31"/>
      <c r="EQ136" s="31"/>
      <c r="ER136" s="31"/>
      <c r="ES136" s="31"/>
      <c r="ET136" s="31"/>
      <c r="EU136" s="31"/>
      <c r="EV136" s="31"/>
      <c r="EW136" s="31"/>
      <c r="EX136" s="31"/>
      <c r="EY136" s="31"/>
      <c r="EZ136" s="31"/>
      <c r="FA136" s="31"/>
      <c r="FB136" s="31"/>
      <c r="FC136" s="31"/>
      <c r="FD136" s="31"/>
      <c r="FE136" s="31"/>
      <c r="FF136" s="31"/>
      <c r="FG136" s="31"/>
      <c r="FH136" s="31"/>
      <c r="FI136" s="31"/>
      <c r="FJ136" s="31"/>
      <c r="FK136" s="31"/>
      <c r="FL136" s="31"/>
      <c r="FM136" s="31"/>
      <c r="FN136" s="31"/>
      <c r="FO136" s="31"/>
      <c r="FP136" s="31"/>
      <c r="FQ136" s="31"/>
      <c r="FR136" s="31"/>
      <c r="FS136" s="31"/>
      <c r="FT136" s="31"/>
      <c r="FU136" s="31"/>
      <c r="FV136" s="31"/>
      <c r="FW136" s="31"/>
      <c r="FX136" s="31"/>
      <c r="FY136" s="31"/>
      <c r="FZ136" s="31"/>
      <c r="GA136" s="31"/>
      <c r="GB136" s="31"/>
      <c r="GC136" s="31"/>
      <c r="GD136" s="31"/>
      <c r="GE136" s="31"/>
      <c r="GF136" s="31"/>
      <c r="GG136" s="31"/>
      <c r="GH136" s="31"/>
      <c r="GI136" s="31"/>
      <c r="GJ136" s="31"/>
      <c r="GK136" s="31"/>
      <c r="GL136" s="31"/>
      <c r="GM136" s="31"/>
      <c r="GN136" s="31"/>
      <c r="GO136" s="31"/>
      <c r="GP136" s="31"/>
    </row>
    <row r="137" spans="1:198" ht="30" x14ac:dyDescent="0.25">
      <c r="A137" s="207" t="s">
        <v>66</v>
      </c>
      <c r="B137" s="205">
        <f>'1 уровень'!D312</f>
        <v>5641</v>
      </c>
      <c r="C137" s="205">
        <f>'1 уровень'!E312</f>
        <v>941</v>
      </c>
      <c r="D137" s="205">
        <f>'1 уровень'!F312</f>
        <v>381</v>
      </c>
      <c r="E137" s="206">
        <f>'1 уровень'!G312</f>
        <v>40.488841657810838</v>
      </c>
      <c r="F137" s="261">
        <f>'1 уровень'!H312</f>
        <v>12050.778619999999</v>
      </c>
      <c r="G137" s="261">
        <f>'1 уровень'!I312</f>
        <v>12050.778619999999</v>
      </c>
      <c r="H137" s="261" t="e">
        <f>'1 уровень'!#REF!</f>
        <v>#REF!</v>
      </c>
      <c r="I137" s="261" t="e">
        <f>'1 уровень'!#REF!</f>
        <v>#REF!</v>
      </c>
      <c r="J137" s="261" t="e">
        <f>'1 уровень'!#REF!</f>
        <v>#REF!</v>
      </c>
      <c r="K137" s="261" t="e">
        <f>'1 уровень'!#REF!</f>
        <v>#REF!</v>
      </c>
      <c r="L137" s="261" t="e">
        <f>'1 уровень'!#REF!</f>
        <v>#REF!</v>
      </c>
      <c r="M137" s="261" t="e">
        <f>'1 уровень'!#REF!</f>
        <v>#REF!</v>
      </c>
      <c r="N137" s="261" t="e">
        <f>'1 уровень'!#REF!</f>
        <v>#REF!</v>
      </c>
      <c r="O137" s="261" t="e">
        <f>'1 уровень'!#REF!</f>
        <v>#REF!</v>
      </c>
      <c r="P137" s="261" t="e">
        <f>'1 уровень'!#REF!</f>
        <v>#REF!</v>
      </c>
      <c r="Q137" s="261">
        <f>'1 уровень'!J312</f>
        <v>2008.4631033333333</v>
      </c>
      <c r="R137" s="261">
        <f>'1 уровень'!K312</f>
        <v>453.2989</v>
      </c>
      <c r="S137" s="261">
        <f>'1 уровень'!L312</f>
        <v>-1555.164203333333</v>
      </c>
      <c r="T137" s="261">
        <f>'1 уровень'!M312</f>
        <v>0</v>
      </c>
      <c r="U137" s="261">
        <f>'1 уровень'!N312</f>
        <v>453.2989</v>
      </c>
      <c r="V137" s="261">
        <f>'1 уровень'!O312</f>
        <v>22.569441243291216</v>
      </c>
      <c r="W137" s="68"/>
      <c r="Y137" s="588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  <c r="BN137" s="31"/>
      <c r="BO137" s="31"/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  <c r="BZ137" s="31"/>
      <c r="CA137" s="31"/>
      <c r="CB137" s="31"/>
      <c r="CC137" s="31"/>
      <c r="CD137" s="31"/>
      <c r="CE137" s="31"/>
      <c r="CF137" s="31"/>
      <c r="CG137" s="31"/>
      <c r="CH137" s="31"/>
      <c r="CI137" s="31"/>
      <c r="CJ137" s="31"/>
      <c r="CK137" s="31"/>
      <c r="CL137" s="31"/>
      <c r="CM137" s="31"/>
      <c r="CN137" s="31"/>
      <c r="CO137" s="31"/>
      <c r="CP137" s="31"/>
      <c r="CQ137" s="31"/>
      <c r="CR137" s="31"/>
      <c r="CS137" s="31"/>
      <c r="CT137" s="31"/>
      <c r="CU137" s="31"/>
      <c r="CV137" s="31"/>
      <c r="CW137" s="31"/>
      <c r="CX137" s="31"/>
      <c r="CY137" s="31"/>
      <c r="CZ137" s="31"/>
      <c r="DA137" s="31"/>
      <c r="DB137" s="31"/>
      <c r="DC137" s="31"/>
      <c r="DD137" s="31"/>
      <c r="DE137" s="31"/>
      <c r="DF137" s="31"/>
      <c r="DG137" s="31"/>
      <c r="DH137" s="31"/>
      <c r="DI137" s="31"/>
      <c r="DJ137" s="31"/>
      <c r="DK137" s="31"/>
      <c r="DL137" s="31"/>
      <c r="DM137" s="31"/>
      <c r="DN137" s="31"/>
      <c r="DO137" s="31"/>
      <c r="DP137" s="31"/>
      <c r="DQ137" s="31"/>
      <c r="DR137" s="31"/>
      <c r="DS137" s="31"/>
      <c r="DT137" s="31"/>
      <c r="DU137" s="31"/>
      <c r="DV137" s="31"/>
      <c r="DW137" s="31"/>
      <c r="DX137" s="31"/>
      <c r="DY137" s="31"/>
      <c r="DZ137" s="31"/>
      <c r="EA137" s="31"/>
      <c r="EB137" s="31"/>
      <c r="EC137" s="31"/>
      <c r="ED137" s="31"/>
      <c r="EE137" s="31"/>
      <c r="EF137" s="31"/>
      <c r="EG137" s="31"/>
      <c r="EH137" s="31"/>
      <c r="EI137" s="31"/>
      <c r="EJ137" s="31"/>
      <c r="EK137" s="31"/>
      <c r="EL137" s="31"/>
      <c r="EM137" s="31"/>
      <c r="EN137" s="31"/>
      <c r="EO137" s="31"/>
      <c r="EP137" s="31"/>
      <c r="EQ137" s="31"/>
      <c r="ER137" s="31"/>
      <c r="ES137" s="31"/>
      <c r="ET137" s="31"/>
      <c r="EU137" s="31"/>
      <c r="EV137" s="31"/>
      <c r="EW137" s="31"/>
      <c r="EX137" s="31"/>
      <c r="EY137" s="31"/>
      <c r="EZ137" s="31"/>
      <c r="FA137" s="31"/>
      <c r="FB137" s="31"/>
      <c r="FC137" s="31"/>
      <c r="FD137" s="31"/>
      <c r="FE137" s="31"/>
      <c r="FF137" s="31"/>
      <c r="FG137" s="31"/>
      <c r="FH137" s="31"/>
      <c r="FI137" s="31"/>
      <c r="FJ137" s="31"/>
      <c r="FK137" s="31"/>
      <c r="FL137" s="31"/>
      <c r="FM137" s="31"/>
      <c r="FN137" s="31"/>
      <c r="FO137" s="31"/>
      <c r="FP137" s="31"/>
      <c r="FQ137" s="31"/>
      <c r="FR137" s="31"/>
      <c r="FS137" s="31"/>
      <c r="FT137" s="31"/>
      <c r="FU137" s="31"/>
      <c r="FV137" s="31"/>
      <c r="FW137" s="31"/>
      <c r="FX137" s="31"/>
      <c r="FY137" s="31"/>
      <c r="FZ137" s="31"/>
      <c r="GA137" s="31"/>
      <c r="GB137" s="31"/>
      <c r="GC137" s="31"/>
      <c r="GD137" s="31"/>
      <c r="GE137" s="31"/>
      <c r="GF137" s="31"/>
      <c r="GG137" s="31"/>
      <c r="GH137" s="31"/>
      <c r="GI137" s="31"/>
      <c r="GJ137" s="31"/>
      <c r="GK137" s="31"/>
      <c r="GL137" s="31"/>
      <c r="GM137" s="31"/>
      <c r="GN137" s="31"/>
      <c r="GO137" s="31"/>
      <c r="GP137" s="31"/>
    </row>
    <row r="138" spans="1:198" ht="30" x14ac:dyDescent="0.25">
      <c r="A138" s="75" t="s">
        <v>62</v>
      </c>
      <c r="B138" s="33">
        <f>'1 уровень'!D313</f>
        <v>1000</v>
      </c>
      <c r="C138" s="33">
        <f>'1 уровень'!E313</f>
        <v>167</v>
      </c>
      <c r="D138" s="33">
        <f>'1 уровень'!F313</f>
        <v>153</v>
      </c>
      <c r="E138" s="100">
        <f>'1 уровень'!G313</f>
        <v>91.616766467065872</v>
      </c>
      <c r="F138" s="262">
        <f>'1 уровень'!H313</f>
        <v>1210</v>
      </c>
      <c r="G138" s="262">
        <f>'1 уровень'!I313</f>
        <v>1210</v>
      </c>
      <c r="H138" s="262" t="e">
        <f>'1 уровень'!#REF!</f>
        <v>#REF!</v>
      </c>
      <c r="I138" s="262" t="e">
        <f>'1 уровень'!#REF!</f>
        <v>#REF!</v>
      </c>
      <c r="J138" s="262" t="e">
        <f>'1 уровень'!#REF!</f>
        <v>#REF!</v>
      </c>
      <c r="K138" s="262" t="e">
        <f>'1 уровень'!#REF!</f>
        <v>#REF!</v>
      </c>
      <c r="L138" s="262" t="e">
        <f>'1 уровень'!#REF!</f>
        <v>#REF!</v>
      </c>
      <c r="M138" s="262" t="e">
        <f>'1 уровень'!#REF!</f>
        <v>#REF!</v>
      </c>
      <c r="N138" s="262" t="e">
        <f>'1 уровень'!#REF!</f>
        <v>#REF!</v>
      </c>
      <c r="O138" s="262" t="e">
        <f>'1 уровень'!#REF!</f>
        <v>#REF!</v>
      </c>
      <c r="P138" s="262" t="e">
        <f>'1 уровень'!#REF!</f>
        <v>#REF!</v>
      </c>
      <c r="Q138" s="262">
        <f>'1 уровень'!J313</f>
        <v>201.66666666666666</v>
      </c>
      <c r="R138" s="262">
        <f>'1 уровень'!K313</f>
        <v>184.39795000000001</v>
      </c>
      <c r="S138" s="262">
        <f>'1 уровень'!L313</f>
        <v>-17.268716666666649</v>
      </c>
      <c r="T138" s="262">
        <f>'1 уровень'!M313</f>
        <v>0</v>
      </c>
      <c r="U138" s="262">
        <f>'1 уровень'!N313</f>
        <v>184.39795000000001</v>
      </c>
      <c r="V138" s="262">
        <f>'1 уровень'!O313</f>
        <v>91.437000000000012</v>
      </c>
      <c r="W138" s="68"/>
      <c r="Y138" s="588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  <c r="BZ138" s="31"/>
      <c r="CA138" s="31"/>
      <c r="CB138" s="31"/>
      <c r="CC138" s="31"/>
      <c r="CD138" s="31"/>
      <c r="CE138" s="31"/>
      <c r="CF138" s="31"/>
      <c r="CG138" s="31"/>
      <c r="CH138" s="31"/>
      <c r="CI138" s="31"/>
      <c r="CJ138" s="31"/>
      <c r="CK138" s="31"/>
      <c r="CL138" s="31"/>
      <c r="CM138" s="31"/>
      <c r="CN138" s="31"/>
      <c r="CO138" s="31"/>
      <c r="CP138" s="31"/>
      <c r="CQ138" s="31"/>
      <c r="CR138" s="31"/>
      <c r="CS138" s="31"/>
      <c r="CT138" s="31"/>
      <c r="CU138" s="31"/>
      <c r="CV138" s="31"/>
      <c r="CW138" s="31"/>
      <c r="CX138" s="31"/>
      <c r="CY138" s="31"/>
      <c r="CZ138" s="31"/>
      <c r="DA138" s="31"/>
      <c r="DB138" s="31"/>
      <c r="DC138" s="31"/>
      <c r="DD138" s="31"/>
      <c r="DE138" s="31"/>
      <c r="DF138" s="31"/>
      <c r="DG138" s="31"/>
      <c r="DH138" s="31"/>
      <c r="DI138" s="31"/>
      <c r="DJ138" s="31"/>
      <c r="DK138" s="31"/>
      <c r="DL138" s="31"/>
      <c r="DM138" s="31"/>
      <c r="DN138" s="31"/>
      <c r="DO138" s="31"/>
      <c r="DP138" s="31"/>
      <c r="DQ138" s="31"/>
      <c r="DR138" s="31"/>
      <c r="DS138" s="31"/>
      <c r="DT138" s="31"/>
      <c r="DU138" s="31"/>
      <c r="DV138" s="31"/>
      <c r="DW138" s="31"/>
      <c r="DX138" s="31"/>
      <c r="DY138" s="31"/>
      <c r="DZ138" s="31"/>
      <c r="EA138" s="31"/>
      <c r="EB138" s="31"/>
      <c r="EC138" s="31"/>
      <c r="ED138" s="31"/>
      <c r="EE138" s="31"/>
      <c r="EF138" s="31"/>
      <c r="EG138" s="31"/>
      <c r="EH138" s="31"/>
      <c r="EI138" s="31"/>
      <c r="EJ138" s="31"/>
      <c r="EK138" s="31"/>
      <c r="EL138" s="31"/>
      <c r="EM138" s="31"/>
      <c r="EN138" s="31"/>
      <c r="EO138" s="31"/>
      <c r="EP138" s="31"/>
      <c r="EQ138" s="31"/>
      <c r="ER138" s="31"/>
      <c r="ES138" s="31"/>
      <c r="ET138" s="31"/>
      <c r="EU138" s="31"/>
      <c r="EV138" s="31"/>
      <c r="EW138" s="31"/>
      <c r="EX138" s="31"/>
      <c r="EY138" s="31"/>
      <c r="EZ138" s="31"/>
      <c r="FA138" s="31"/>
      <c r="FB138" s="31"/>
      <c r="FC138" s="31"/>
      <c r="FD138" s="31"/>
      <c r="FE138" s="31"/>
      <c r="FF138" s="31"/>
      <c r="FG138" s="31"/>
      <c r="FH138" s="31"/>
      <c r="FI138" s="31"/>
      <c r="FJ138" s="31"/>
      <c r="FK138" s="31"/>
      <c r="FL138" s="31"/>
      <c r="FM138" s="31"/>
      <c r="FN138" s="31"/>
      <c r="FO138" s="31"/>
      <c r="FP138" s="31"/>
      <c r="FQ138" s="31"/>
      <c r="FR138" s="31"/>
      <c r="FS138" s="31"/>
      <c r="FT138" s="31"/>
      <c r="FU138" s="31"/>
      <c r="FV138" s="31"/>
      <c r="FW138" s="31"/>
      <c r="FX138" s="31"/>
      <c r="FY138" s="31"/>
      <c r="FZ138" s="31"/>
      <c r="GA138" s="31"/>
      <c r="GB138" s="31"/>
      <c r="GC138" s="31"/>
      <c r="GD138" s="31"/>
      <c r="GE138" s="31"/>
      <c r="GF138" s="31"/>
      <c r="GG138" s="31"/>
      <c r="GH138" s="31"/>
      <c r="GI138" s="31"/>
      <c r="GJ138" s="31"/>
      <c r="GK138" s="31"/>
      <c r="GL138" s="31"/>
      <c r="GM138" s="31"/>
      <c r="GN138" s="31"/>
      <c r="GO138" s="31"/>
      <c r="GP138" s="31"/>
    </row>
    <row r="139" spans="1:198" ht="45" x14ac:dyDescent="0.25">
      <c r="A139" s="75" t="s">
        <v>90</v>
      </c>
      <c r="B139" s="33">
        <f>'1 уровень'!D314</f>
        <v>0</v>
      </c>
      <c r="C139" s="33">
        <f>'1 уровень'!E314</f>
        <v>0</v>
      </c>
      <c r="D139" s="33">
        <f>'1 уровень'!F314</f>
        <v>0</v>
      </c>
      <c r="E139" s="100">
        <f>'1 уровень'!G314</f>
        <v>0</v>
      </c>
      <c r="F139" s="262">
        <f>'1 уровень'!H314</f>
        <v>0</v>
      </c>
      <c r="G139" s="262">
        <f>'1 уровень'!I314</f>
        <v>0</v>
      </c>
      <c r="H139" s="262" t="e">
        <f>'1 уровень'!#REF!</f>
        <v>#REF!</v>
      </c>
      <c r="I139" s="262" t="e">
        <f>'1 уровень'!#REF!</f>
        <v>#REF!</v>
      </c>
      <c r="J139" s="262" t="e">
        <f>'1 уровень'!#REF!</f>
        <v>#REF!</v>
      </c>
      <c r="K139" s="262" t="e">
        <f>'1 уровень'!#REF!</f>
        <v>#REF!</v>
      </c>
      <c r="L139" s="262" t="e">
        <f>'1 уровень'!#REF!</f>
        <v>#REF!</v>
      </c>
      <c r="M139" s="262" t="e">
        <f>'1 уровень'!#REF!</f>
        <v>#REF!</v>
      </c>
      <c r="N139" s="262" t="e">
        <f>'1 уровень'!#REF!</f>
        <v>#REF!</v>
      </c>
      <c r="O139" s="262" t="e">
        <f>'1 уровень'!#REF!</f>
        <v>#REF!</v>
      </c>
      <c r="P139" s="262" t="e">
        <f>'1 уровень'!#REF!</f>
        <v>#REF!</v>
      </c>
      <c r="Q139" s="262">
        <f>'1 уровень'!J314</f>
        <v>0</v>
      </c>
      <c r="R139" s="262">
        <f>'1 уровень'!K314</f>
        <v>0</v>
      </c>
      <c r="S139" s="262">
        <f>'1 уровень'!L314</f>
        <v>0</v>
      </c>
      <c r="T139" s="262">
        <f>'1 уровень'!M314</f>
        <v>0</v>
      </c>
      <c r="U139" s="262">
        <f>'1 уровень'!N314</f>
        <v>0</v>
      </c>
      <c r="V139" s="262">
        <f>'1 уровень'!O314</f>
        <v>0</v>
      </c>
      <c r="W139" s="68"/>
      <c r="Y139" s="588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  <c r="BZ139" s="31"/>
      <c r="CA139" s="31"/>
      <c r="CB139" s="31"/>
      <c r="CC139" s="31"/>
      <c r="CD139" s="31"/>
      <c r="CE139" s="31"/>
      <c r="CF139" s="31"/>
      <c r="CG139" s="31"/>
      <c r="CH139" s="31"/>
      <c r="CI139" s="31"/>
      <c r="CJ139" s="31"/>
      <c r="CK139" s="31"/>
      <c r="CL139" s="31"/>
      <c r="CM139" s="31"/>
      <c r="CN139" s="31"/>
      <c r="CO139" s="31"/>
      <c r="CP139" s="31"/>
      <c r="CQ139" s="31"/>
      <c r="CR139" s="31"/>
      <c r="CS139" s="31"/>
      <c r="CT139" s="31"/>
      <c r="CU139" s="31"/>
      <c r="CV139" s="31"/>
      <c r="CW139" s="31"/>
      <c r="CX139" s="31"/>
      <c r="CY139" s="31"/>
      <c r="CZ139" s="31"/>
      <c r="DA139" s="31"/>
      <c r="DB139" s="31"/>
      <c r="DC139" s="31"/>
      <c r="DD139" s="31"/>
      <c r="DE139" s="31"/>
      <c r="DF139" s="31"/>
      <c r="DG139" s="31"/>
      <c r="DH139" s="31"/>
      <c r="DI139" s="31"/>
      <c r="DJ139" s="31"/>
      <c r="DK139" s="31"/>
      <c r="DL139" s="31"/>
      <c r="DM139" s="31"/>
      <c r="DN139" s="31"/>
      <c r="DO139" s="31"/>
      <c r="DP139" s="31"/>
      <c r="DQ139" s="31"/>
      <c r="DR139" s="31"/>
      <c r="DS139" s="31"/>
      <c r="DT139" s="31"/>
      <c r="DU139" s="31"/>
      <c r="DV139" s="31"/>
      <c r="DW139" s="31"/>
      <c r="DX139" s="31"/>
      <c r="DY139" s="31"/>
      <c r="DZ139" s="31"/>
      <c r="EA139" s="31"/>
      <c r="EB139" s="31"/>
      <c r="EC139" s="31"/>
      <c r="ED139" s="31"/>
      <c r="EE139" s="31"/>
      <c r="EF139" s="31"/>
      <c r="EG139" s="31"/>
      <c r="EH139" s="31"/>
      <c r="EI139" s="31"/>
      <c r="EJ139" s="31"/>
      <c r="EK139" s="31"/>
      <c r="EL139" s="31"/>
      <c r="EM139" s="31"/>
      <c r="EN139" s="31"/>
      <c r="EO139" s="31"/>
      <c r="EP139" s="31"/>
      <c r="EQ139" s="31"/>
      <c r="ER139" s="31"/>
      <c r="ES139" s="31"/>
      <c r="ET139" s="31"/>
      <c r="EU139" s="31"/>
      <c r="EV139" s="31"/>
      <c r="EW139" s="31"/>
      <c r="EX139" s="31"/>
      <c r="EY139" s="31"/>
      <c r="EZ139" s="31"/>
      <c r="FA139" s="31"/>
      <c r="FB139" s="31"/>
      <c r="FC139" s="31"/>
      <c r="FD139" s="31"/>
      <c r="FE139" s="31"/>
      <c r="FF139" s="31"/>
      <c r="FG139" s="31"/>
      <c r="FH139" s="31"/>
      <c r="FI139" s="31"/>
      <c r="FJ139" s="31"/>
      <c r="FK139" s="31"/>
      <c r="FL139" s="31"/>
      <c r="FM139" s="31"/>
      <c r="FN139" s="31"/>
      <c r="FO139" s="31"/>
      <c r="FP139" s="31"/>
      <c r="FQ139" s="31"/>
      <c r="FR139" s="31"/>
      <c r="FS139" s="31"/>
      <c r="FT139" s="31"/>
      <c r="FU139" s="31"/>
      <c r="FV139" s="31"/>
      <c r="FW139" s="31"/>
      <c r="FX139" s="31"/>
      <c r="FY139" s="31"/>
      <c r="FZ139" s="31"/>
      <c r="GA139" s="31"/>
      <c r="GB139" s="31"/>
      <c r="GC139" s="31"/>
      <c r="GD139" s="31"/>
      <c r="GE139" s="31"/>
      <c r="GF139" s="31"/>
      <c r="GG139" s="31"/>
      <c r="GH139" s="31"/>
      <c r="GI139" s="31"/>
      <c r="GJ139" s="31"/>
      <c r="GK139" s="31"/>
      <c r="GL139" s="31"/>
      <c r="GM139" s="31"/>
      <c r="GN139" s="31"/>
      <c r="GO139" s="31"/>
      <c r="GP139" s="31"/>
    </row>
    <row r="140" spans="1:198" ht="60" x14ac:dyDescent="0.25">
      <c r="A140" s="75" t="s">
        <v>45</v>
      </c>
      <c r="B140" s="33">
        <f>'1 уровень'!D315</f>
        <v>3689</v>
      </c>
      <c r="C140" s="33">
        <f>'1 уровень'!E315</f>
        <v>615</v>
      </c>
      <c r="D140" s="33">
        <f>'1 уровень'!F315</f>
        <v>85</v>
      </c>
      <c r="E140" s="100">
        <f>'1 уровень'!G315</f>
        <v>13.821138211382115</v>
      </c>
      <c r="F140" s="262">
        <f>'1 уровень'!H315</f>
        <v>9596.9334999999992</v>
      </c>
      <c r="G140" s="262">
        <f>'1 уровень'!I315</f>
        <v>9596.9334999999992</v>
      </c>
      <c r="H140" s="262" t="e">
        <f>'1 уровень'!#REF!</f>
        <v>#REF!</v>
      </c>
      <c r="I140" s="262" t="e">
        <f>'1 уровень'!#REF!</f>
        <v>#REF!</v>
      </c>
      <c r="J140" s="262" t="e">
        <f>'1 уровень'!#REF!</f>
        <v>#REF!</v>
      </c>
      <c r="K140" s="262" t="e">
        <f>'1 уровень'!#REF!</f>
        <v>#REF!</v>
      </c>
      <c r="L140" s="262" t="e">
        <f>'1 уровень'!#REF!</f>
        <v>#REF!</v>
      </c>
      <c r="M140" s="262" t="e">
        <f>'1 уровень'!#REF!</f>
        <v>#REF!</v>
      </c>
      <c r="N140" s="262" t="e">
        <f>'1 уровень'!#REF!</f>
        <v>#REF!</v>
      </c>
      <c r="O140" s="262" t="e">
        <f>'1 уровень'!#REF!</f>
        <v>#REF!</v>
      </c>
      <c r="P140" s="262" t="e">
        <f>'1 уровень'!#REF!</f>
        <v>#REF!</v>
      </c>
      <c r="Q140" s="262">
        <f>'1 уровень'!J315</f>
        <v>1599.4889166666665</v>
      </c>
      <c r="R140" s="262">
        <f>'1 уровень'!K315</f>
        <v>118.78780999999999</v>
      </c>
      <c r="S140" s="262">
        <f>'1 уровень'!L315</f>
        <v>-1480.7011066666664</v>
      </c>
      <c r="T140" s="262">
        <f>'1 уровень'!M315</f>
        <v>0</v>
      </c>
      <c r="U140" s="262">
        <f>'1 уровень'!N315</f>
        <v>118.78780999999999</v>
      </c>
      <c r="V140" s="262">
        <f>'1 уровень'!O315</f>
        <v>7.4266103854944916</v>
      </c>
      <c r="W140" s="68"/>
      <c r="Y140" s="588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  <c r="BZ140" s="31"/>
      <c r="CA140" s="31"/>
      <c r="CB140" s="31"/>
      <c r="CC140" s="31"/>
      <c r="CD140" s="31"/>
      <c r="CE140" s="31"/>
      <c r="CF140" s="31"/>
      <c r="CG140" s="31"/>
      <c r="CH140" s="31"/>
      <c r="CI140" s="31"/>
      <c r="CJ140" s="31"/>
      <c r="CK140" s="31"/>
      <c r="CL140" s="31"/>
      <c r="CM140" s="31"/>
      <c r="CN140" s="31"/>
      <c r="CO140" s="31"/>
      <c r="CP140" s="31"/>
      <c r="CQ140" s="31"/>
      <c r="CR140" s="31"/>
      <c r="CS140" s="31"/>
      <c r="CT140" s="31"/>
      <c r="CU140" s="31"/>
      <c r="CV140" s="31"/>
      <c r="CW140" s="31"/>
      <c r="CX140" s="31"/>
      <c r="CY140" s="31"/>
      <c r="CZ140" s="31"/>
      <c r="DA140" s="31"/>
      <c r="DB140" s="31"/>
      <c r="DC140" s="31"/>
      <c r="DD140" s="31"/>
      <c r="DE140" s="31"/>
      <c r="DF140" s="31"/>
      <c r="DG140" s="31"/>
      <c r="DH140" s="31"/>
      <c r="DI140" s="31"/>
      <c r="DJ140" s="31"/>
      <c r="DK140" s="31"/>
      <c r="DL140" s="31"/>
      <c r="DM140" s="31"/>
      <c r="DN140" s="31"/>
      <c r="DO140" s="31"/>
      <c r="DP140" s="31"/>
      <c r="DQ140" s="31"/>
      <c r="DR140" s="31"/>
      <c r="DS140" s="31"/>
      <c r="DT140" s="31"/>
      <c r="DU140" s="31"/>
      <c r="DV140" s="31"/>
      <c r="DW140" s="31"/>
      <c r="DX140" s="31"/>
      <c r="DY140" s="31"/>
      <c r="DZ140" s="31"/>
      <c r="EA140" s="31"/>
      <c r="EB140" s="31"/>
      <c r="EC140" s="31"/>
      <c r="ED140" s="31"/>
      <c r="EE140" s="31"/>
      <c r="EF140" s="31"/>
      <c r="EG140" s="31"/>
      <c r="EH140" s="31"/>
      <c r="EI140" s="31"/>
      <c r="EJ140" s="31"/>
      <c r="EK140" s="31"/>
      <c r="EL140" s="31"/>
      <c r="EM140" s="31"/>
      <c r="EN140" s="31"/>
      <c r="EO140" s="31"/>
      <c r="EP140" s="31"/>
      <c r="EQ140" s="31"/>
      <c r="ER140" s="31"/>
      <c r="ES140" s="31"/>
      <c r="ET140" s="31"/>
      <c r="EU140" s="31"/>
      <c r="EV140" s="31"/>
      <c r="EW140" s="31"/>
      <c r="EX140" s="31"/>
      <c r="EY140" s="31"/>
      <c r="EZ140" s="31"/>
      <c r="FA140" s="31"/>
      <c r="FB140" s="31"/>
      <c r="FC140" s="31"/>
      <c r="FD140" s="31"/>
      <c r="FE140" s="31"/>
      <c r="FF140" s="31"/>
      <c r="FG140" s="31"/>
      <c r="FH140" s="31"/>
      <c r="FI140" s="31"/>
      <c r="FJ140" s="31"/>
      <c r="FK140" s="31"/>
      <c r="FL140" s="31"/>
      <c r="FM140" s="31"/>
      <c r="FN140" s="31"/>
      <c r="FO140" s="31"/>
      <c r="FP140" s="31"/>
      <c r="FQ140" s="31"/>
      <c r="FR140" s="31"/>
      <c r="FS140" s="31"/>
      <c r="FT140" s="31"/>
      <c r="FU140" s="31"/>
      <c r="FV140" s="31"/>
      <c r="FW140" s="31"/>
      <c r="FX140" s="31"/>
      <c r="FY140" s="31"/>
      <c r="FZ140" s="31"/>
      <c r="GA140" s="31"/>
      <c r="GB140" s="31"/>
      <c r="GC140" s="31"/>
      <c r="GD140" s="31"/>
      <c r="GE140" s="31"/>
      <c r="GF140" s="31"/>
      <c r="GG140" s="31"/>
      <c r="GH140" s="31"/>
      <c r="GI140" s="31"/>
      <c r="GJ140" s="31"/>
      <c r="GK140" s="31"/>
      <c r="GL140" s="31"/>
      <c r="GM140" s="31"/>
      <c r="GN140" s="31"/>
      <c r="GO140" s="31"/>
      <c r="GP140" s="31"/>
    </row>
    <row r="141" spans="1:198" ht="45" x14ac:dyDescent="0.25">
      <c r="A141" s="75" t="s">
        <v>63</v>
      </c>
      <c r="B141" s="33">
        <f>'1 уровень'!D316</f>
        <v>952</v>
      </c>
      <c r="C141" s="33">
        <f>'1 уровень'!E316</f>
        <v>159</v>
      </c>
      <c r="D141" s="33">
        <f>'1 уровень'!F316</f>
        <v>143</v>
      </c>
      <c r="E141" s="100">
        <f>'1 уровень'!G316</f>
        <v>89.937106918238996</v>
      </c>
      <c r="F141" s="262">
        <f>'1 уровень'!H316</f>
        <v>1243.84512</v>
      </c>
      <c r="G141" s="262">
        <f>'1 уровень'!I316</f>
        <v>1243.84512</v>
      </c>
      <c r="H141" s="262" t="e">
        <f>'1 уровень'!#REF!</f>
        <v>#REF!</v>
      </c>
      <c r="I141" s="262" t="e">
        <f>'1 уровень'!#REF!</f>
        <v>#REF!</v>
      </c>
      <c r="J141" s="262" t="e">
        <f>'1 уровень'!#REF!</f>
        <v>#REF!</v>
      </c>
      <c r="K141" s="262" t="e">
        <f>'1 уровень'!#REF!</f>
        <v>#REF!</v>
      </c>
      <c r="L141" s="262" t="e">
        <f>'1 уровень'!#REF!</f>
        <v>#REF!</v>
      </c>
      <c r="M141" s="262" t="e">
        <f>'1 уровень'!#REF!</f>
        <v>#REF!</v>
      </c>
      <c r="N141" s="262" t="e">
        <f>'1 уровень'!#REF!</f>
        <v>#REF!</v>
      </c>
      <c r="O141" s="262" t="e">
        <f>'1 уровень'!#REF!</f>
        <v>#REF!</v>
      </c>
      <c r="P141" s="262" t="e">
        <f>'1 уровень'!#REF!</f>
        <v>#REF!</v>
      </c>
      <c r="Q141" s="262">
        <f>'1 уровень'!J316</f>
        <v>207.30751999999998</v>
      </c>
      <c r="R141" s="262">
        <f>'1 уровень'!K316</f>
        <v>150.11314000000002</v>
      </c>
      <c r="S141" s="262">
        <f>'1 уровень'!L316</f>
        <v>-57.194379999999967</v>
      </c>
      <c r="T141" s="262">
        <f>'1 уровень'!M316</f>
        <v>0</v>
      </c>
      <c r="U141" s="262">
        <f>'1 уровень'!N316</f>
        <v>150.11314000000002</v>
      </c>
      <c r="V141" s="262">
        <f>'1 уровень'!O316</f>
        <v>72.410851280262307</v>
      </c>
      <c r="W141" s="68"/>
      <c r="Y141" s="588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  <c r="BZ141" s="31"/>
      <c r="CA141" s="31"/>
      <c r="CB141" s="31"/>
      <c r="CC141" s="31"/>
      <c r="CD141" s="31"/>
      <c r="CE141" s="31"/>
      <c r="CF141" s="31"/>
      <c r="CG141" s="31"/>
      <c r="CH141" s="31"/>
      <c r="CI141" s="31"/>
      <c r="CJ141" s="31"/>
      <c r="CK141" s="31"/>
      <c r="CL141" s="31"/>
      <c r="CM141" s="31"/>
      <c r="CN141" s="31"/>
      <c r="CO141" s="31"/>
      <c r="CP141" s="31"/>
      <c r="CQ141" s="31"/>
      <c r="CR141" s="31"/>
      <c r="CS141" s="31"/>
      <c r="CT141" s="31"/>
      <c r="CU141" s="31"/>
      <c r="CV141" s="31"/>
      <c r="CW141" s="31"/>
      <c r="CX141" s="31"/>
      <c r="CY141" s="31"/>
      <c r="CZ141" s="31"/>
      <c r="DA141" s="31"/>
      <c r="DB141" s="31"/>
      <c r="DC141" s="31"/>
      <c r="DD141" s="31"/>
      <c r="DE141" s="31"/>
      <c r="DF141" s="31"/>
      <c r="DG141" s="31"/>
      <c r="DH141" s="31"/>
      <c r="DI141" s="31"/>
      <c r="DJ141" s="31"/>
      <c r="DK141" s="31"/>
      <c r="DL141" s="31"/>
      <c r="DM141" s="31"/>
      <c r="DN141" s="31"/>
      <c r="DO141" s="31"/>
      <c r="DP141" s="31"/>
      <c r="DQ141" s="31"/>
      <c r="DR141" s="31"/>
      <c r="DS141" s="31"/>
      <c r="DT141" s="31"/>
      <c r="DU141" s="31"/>
      <c r="DV141" s="31"/>
      <c r="DW141" s="31"/>
      <c r="DX141" s="31"/>
      <c r="DY141" s="31"/>
      <c r="DZ141" s="31"/>
      <c r="EA141" s="31"/>
      <c r="EB141" s="31"/>
      <c r="EC141" s="31"/>
      <c r="ED141" s="31"/>
      <c r="EE141" s="31"/>
      <c r="EF141" s="31"/>
      <c r="EG141" s="31"/>
      <c r="EH141" s="31"/>
      <c r="EI141" s="31"/>
      <c r="EJ141" s="31"/>
      <c r="EK141" s="31"/>
      <c r="EL141" s="31"/>
      <c r="EM141" s="31"/>
      <c r="EN141" s="31"/>
      <c r="EO141" s="31"/>
      <c r="EP141" s="31"/>
      <c r="EQ141" s="31"/>
      <c r="ER141" s="31"/>
      <c r="ES141" s="31"/>
      <c r="ET141" s="31"/>
      <c r="EU141" s="31"/>
      <c r="EV141" s="31"/>
      <c r="EW141" s="31"/>
      <c r="EX141" s="31"/>
      <c r="EY141" s="31"/>
      <c r="EZ141" s="31"/>
      <c r="FA141" s="31"/>
      <c r="FB141" s="31"/>
      <c r="FC141" s="31"/>
      <c r="FD141" s="31"/>
      <c r="FE141" s="31"/>
      <c r="FF141" s="31"/>
      <c r="FG141" s="31"/>
      <c r="FH141" s="31"/>
      <c r="FI141" s="31"/>
      <c r="FJ141" s="31"/>
      <c r="FK141" s="31"/>
      <c r="FL141" s="31"/>
      <c r="FM141" s="31"/>
      <c r="FN141" s="31"/>
      <c r="FO141" s="31"/>
      <c r="FP141" s="31"/>
      <c r="FQ141" s="31"/>
      <c r="FR141" s="31"/>
      <c r="FS141" s="31"/>
      <c r="FT141" s="31"/>
      <c r="FU141" s="31"/>
      <c r="FV141" s="31"/>
      <c r="FW141" s="31"/>
      <c r="FX141" s="31"/>
      <c r="FY141" s="31"/>
      <c r="FZ141" s="31"/>
      <c r="GA141" s="31"/>
      <c r="GB141" s="31"/>
      <c r="GC141" s="31"/>
      <c r="GD141" s="31"/>
      <c r="GE141" s="31"/>
      <c r="GF141" s="31"/>
      <c r="GG141" s="31"/>
      <c r="GH141" s="31"/>
      <c r="GI141" s="31"/>
      <c r="GJ141" s="31"/>
      <c r="GK141" s="31"/>
      <c r="GL141" s="31"/>
      <c r="GM141" s="31"/>
      <c r="GN141" s="31"/>
      <c r="GO141" s="31"/>
      <c r="GP141" s="31"/>
    </row>
    <row r="142" spans="1:198" ht="15.75" thickBot="1" x14ac:dyDescent="0.3">
      <c r="A142" s="72" t="s">
        <v>60</v>
      </c>
      <c r="B142" s="33">
        <f>'1 уровень'!D317</f>
        <v>0</v>
      </c>
      <c r="C142" s="33">
        <f>'1 уровень'!E317</f>
        <v>0</v>
      </c>
      <c r="D142" s="33">
        <f>'1 уровень'!F317</f>
        <v>0</v>
      </c>
      <c r="E142" s="100">
        <f>'1 уровень'!G317</f>
        <v>0</v>
      </c>
      <c r="F142" s="262">
        <f>'1 уровень'!H317</f>
        <v>20335.934789999999</v>
      </c>
      <c r="G142" s="262">
        <f>'1 уровень'!I317</f>
        <v>20335.934789999999</v>
      </c>
      <c r="H142" s="262" t="e">
        <f>'1 уровень'!#REF!</f>
        <v>#REF!</v>
      </c>
      <c r="I142" s="262" t="e">
        <f>'1 уровень'!#REF!</f>
        <v>#REF!</v>
      </c>
      <c r="J142" s="262" t="e">
        <f>'1 уровень'!#REF!</f>
        <v>#REF!</v>
      </c>
      <c r="K142" s="262" t="e">
        <f>'1 уровень'!#REF!</f>
        <v>#REF!</v>
      </c>
      <c r="L142" s="262" t="e">
        <f>'1 уровень'!#REF!</f>
        <v>#REF!</v>
      </c>
      <c r="M142" s="262" t="e">
        <f>'1 уровень'!#REF!</f>
        <v>#REF!</v>
      </c>
      <c r="N142" s="262" t="e">
        <f>'1 уровень'!#REF!</f>
        <v>#REF!</v>
      </c>
      <c r="O142" s="262" t="e">
        <f>'1 уровень'!#REF!</f>
        <v>#REF!</v>
      </c>
      <c r="P142" s="262" t="e">
        <f>'1 уровень'!#REF!</f>
        <v>#REF!</v>
      </c>
      <c r="Q142" s="262">
        <f>'1 уровень'!J317</f>
        <v>3389.3224650000002</v>
      </c>
      <c r="R142" s="262">
        <f>'1 уровень'!K317</f>
        <v>1609.8655800000001</v>
      </c>
      <c r="S142" s="262">
        <f>'1 уровень'!L317</f>
        <v>-1779.4568849999996</v>
      </c>
      <c r="T142" s="262">
        <f>'1 уровень'!M317</f>
        <v>-54.17342</v>
      </c>
      <c r="U142" s="262">
        <f>'1 уровень'!N317</f>
        <v>1555.6921600000001</v>
      </c>
      <c r="V142" s="262">
        <f>'1 уровень'!O317</f>
        <v>47.49815329241622</v>
      </c>
      <c r="W142" s="68"/>
      <c r="Y142" s="588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  <c r="BZ142" s="31"/>
      <c r="CA142" s="31"/>
      <c r="CB142" s="31"/>
      <c r="CC142" s="31"/>
      <c r="CD142" s="31"/>
      <c r="CE142" s="31"/>
      <c r="CF142" s="31"/>
      <c r="CG142" s="31"/>
      <c r="CH142" s="31"/>
      <c r="CI142" s="31"/>
      <c r="CJ142" s="31"/>
      <c r="CK142" s="31"/>
      <c r="CL142" s="31"/>
      <c r="CM142" s="31"/>
      <c r="CN142" s="31"/>
      <c r="CO142" s="31"/>
      <c r="CP142" s="31"/>
      <c r="CQ142" s="31"/>
      <c r="CR142" s="31"/>
      <c r="CS142" s="31"/>
      <c r="CT142" s="31"/>
      <c r="CU142" s="31"/>
      <c r="CV142" s="31"/>
      <c r="CW142" s="31"/>
      <c r="CX142" s="31"/>
      <c r="CY142" s="31"/>
      <c r="CZ142" s="31"/>
      <c r="DA142" s="31"/>
      <c r="DB142" s="31"/>
      <c r="DC142" s="31"/>
      <c r="DD142" s="31"/>
      <c r="DE142" s="31"/>
      <c r="DF142" s="31"/>
      <c r="DG142" s="31"/>
      <c r="DH142" s="31"/>
      <c r="DI142" s="31"/>
      <c r="DJ142" s="31"/>
      <c r="DK142" s="31"/>
      <c r="DL142" s="31"/>
      <c r="DM142" s="31"/>
      <c r="DN142" s="31"/>
      <c r="DO142" s="31"/>
      <c r="DP142" s="31"/>
      <c r="DQ142" s="31"/>
      <c r="DR142" s="31"/>
      <c r="DS142" s="31"/>
      <c r="DT142" s="31"/>
      <c r="DU142" s="31"/>
      <c r="DV142" s="31"/>
      <c r="DW142" s="31"/>
      <c r="DX142" s="31"/>
      <c r="DY142" s="31"/>
      <c r="DZ142" s="31"/>
      <c r="EA142" s="31"/>
      <c r="EB142" s="31"/>
      <c r="EC142" s="31"/>
      <c r="ED142" s="31"/>
      <c r="EE142" s="31"/>
      <c r="EF142" s="31"/>
      <c r="EG142" s="31"/>
      <c r="EH142" s="31"/>
      <c r="EI142" s="31"/>
      <c r="EJ142" s="31"/>
      <c r="EK142" s="31"/>
      <c r="EL142" s="31"/>
      <c r="EM142" s="31"/>
      <c r="EN142" s="31"/>
      <c r="EO142" s="31"/>
      <c r="EP142" s="31"/>
      <c r="EQ142" s="31"/>
      <c r="ER142" s="31"/>
      <c r="ES142" s="31"/>
      <c r="ET142" s="31"/>
      <c r="EU142" s="31"/>
      <c r="EV142" s="31"/>
      <c r="EW142" s="31"/>
      <c r="EX142" s="31"/>
      <c r="EY142" s="31"/>
      <c r="EZ142" s="31"/>
      <c r="FA142" s="31"/>
      <c r="FB142" s="31"/>
      <c r="FC142" s="31"/>
      <c r="FD142" s="31"/>
      <c r="FE142" s="31"/>
      <c r="FF142" s="31"/>
      <c r="FG142" s="31"/>
      <c r="FH142" s="31"/>
      <c r="FI142" s="31"/>
      <c r="FJ142" s="31"/>
      <c r="FK142" s="31"/>
      <c r="FL142" s="31"/>
      <c r="FM142" s="31"/>
      <c r="FN142" s="31"/>
      <c r="FO142" s="31"/>
      <c r="FP142" s="31"/>
      <c r="FQ142" s="31"/>
      <c r="FR142" s="31"/>
      <c r="FS142" s="31"/>
      <c r="FT142" s="31"/>
      <c r="FU142" s="31"/>
      <c r="FV142" s="31"/>
      <c r="FW142" s="31"/>
      <c r="FX142" s="31"/>
      <c r="FY142" s="31"/>
      <c r="FZ142" s="31"/>
      <c r="GA142" s="31"/>
      <c r="GB142" s="31"/>
      <c r="GC142" s="31"/>
      <c r="GD142" s="31"/>
      <c r="GE142" s="31"/>
      <c r="GF142" s="31"/>
      <c r="GG142" s="31"/>
      <c r="GH142" s="31"/>
      <c r="GI142" s="31"/>
      <c r="GJ142" s="31"/>
      <c r="GK142" s="31"/>
      <c r="GL142" s="31"/>
      <c r="GM142" s="31"/>
      <c r="GN142" s="31"/>
      <c r="GO142" s="31"/>
      <c r="GP142" s="31"/>
    </row>
    <row r="143" spans="1:198" x14ac:dyDescent="0.25">
      <c r="A143" s="64" t="s">
        <v>25</v>
      </c>
      <c r="B143" s="65"/>
      <c r="C143" s="65"/>
      <c r="D143" s="65"/>
      <c r="E143" s="103"/>
      <c r="F143" s="260"/>
      <c r="G143" s="260"/>
      <c r="H143" s="260"/>
      <c r="I143" s="260"/>
      <c r="J143" s="260"/>
      <c r="K143" s="260"/>
      <c r="L143" s="260"/>
      <c r="M143" s="260"/>
      <c r="N143" s="260"/>
      <c r="O143" s="260"/>
      <c r="P143" s="260"/>
      <c r="Q143" s="260"/>
      <c r="R143" s="260"/>
      <c r="S143" s="260"/>
      <c r="T143" s="260"/>
      <c r="U143" s="260"/>
      <c r="V143" s="260"/>
      <c r="W143" s="68"/>
      <c r="Y143" s="588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  <c r="BZ143" s="31"/>
      <c r="CA143" s="31"/>
      <c r="CB143" s="31"/>
      <c r="CC143" s="31"/>
      <c r="CD143" s="31"/>
      <c r="CE143" s="31"/>
      <c r="CF143" s="31"/>
      <c r="CG143" s="31"/>
      <c r="CH143" s="31"/>
      <c r="CI143" s="31"/>
      <c r="CJ143" s="31"/>
      <c r="CK143" s="31"/>
      <c r="CL143" s="31"/>
      <c r="CM143" s="31"/>
      <c r="CN143" s="31"/>
      <c r="CO143" s="31"/>
      <c r="CP143" s="31"/>
      <c r="CQ143" s="31"/>
      <c r="CR143" s="31"/>
      <c r="CS143" s="31"/>
      <c r="CT143" s="31"/>
      <c r="CU143" s="31"/>
      <c r="CV143" s="31"/>
      <c r="CW143" s="31"/>
      <c r="CX143" s="31"/>
      <c r="CY143" s="31"/>
      <c r="CZ143" s="31"/>
      <c r="DA143" s="31"/>
      <c r="DB143" s="31"/>
      <c r="DC143" s="31"/>
      <c r="DD143" s="31"/>
      <c r="DE143" s="31"/>
      <c r="DF143" s="31"/>
      <c r="DG143" s="31"/>
      <c r="DH143" s="31"/>
      <c r="DI143" s="31"/>
      <c r="DJ143" s="31"/>
      <c r="DK143" s="31"/>
      <c r="DL143" s="31"/>
      <c r="DM143" s="31"/>
      <c r="DN143" s="31"/>
      <c r="DO143" s="31"/>
      <c r="DP143" s="31"/>
      <c r="DQ143" s="31"/>
      <c r="DR143" s="31"/>
      <c r="DS143" s="31"/>
      <c r="DT143" s="31"/>
      <c r="DU143" s="31"/>
      <c r="DV143" s="31"/>
      <c r="DW143" s="31"/>
      <c r="DX143" s="31"/>
      <c r="DY143" s="31"/>
      <c r="DZ143" s="31"/>
      <c r="EA143" s="31"/>
      <c r="EB143" s="31"/>
      <c r="EC143" s="31"/>
      <c r="ED143" s="31"/>
      <c r="EE143" s="31"/>
      <c r="EF143" s="31"/>
      <c r="EG143" s="31"/>
      <c r="EH143" s="31"/>
      <c r="EI143" s="31"/>
      <c r="EJ143" s="31"/>
      <c r="EK143" s="31"/>
      <c r="EL143" s="31"/>
      <c r="EM143" s="31"/>
      <c r="EN143" s="31"/>
      <c r="EO143" s="31"/>
      <c r="EP143" s="31"/>
      <c r="EQ143" s="31"/>
      <c r="ER143" s="31"/>
      <c r="ES143" s="31"/>
      <c r="ET143" s="31"/>
      <c r="EU143" s="31"/>
      <c r="EV143" s="31"/>
      <c r="EW143" s="31"/>
      <c r="EX143" s="31"/>
      <c r="EY143" s="31"/>
      <c r="EZ143" s="31"/>
      <c r="FA143" s="31"/>
      <c r="FB143" s="31"/>
      <c r="FC143" s="31"/>
      <c r="FD143" s="31"/>
      <c r="FE143" s="31"/>
      <c r="FF143" s="31"/>
      <c r="FG143" s="31"/>
      <c r="FH143" s="31"/>
      <c r="FI143" s="31"/>
      <c r="FJ143" s="31"/>
      <c r="FK143" s="31"/>
      <c r="FL143" s="31"/>
      <c r="FM143" s="31"/>
      <c r="FN143" s="31"/>
      <c r="FO143" s="31"/>
      <c r="FP143" s="31"/>
      <c r="FQ143" s="31"/>
      <c r="FR143" s="31"/>
      <c r="FS143" s="31"/>
      <c r="FT143" s="31"/>
      <c r="FU143" s="31"/>
      <c r="FV143" s="31"/>
      <c r="FW143" s="31"/>
      <c r="FX143" s="31"/>
      <c r="FY143" s="31"/>
      <c r="FZ143" s="31"/>
      <c r="GA143" s="31"/>
      <c r="GB143" s="31"/>
      <c r="GC143" s="31"/>
      <c r="GD143" s="31"/>
      <c r="GE143" s="31"/>
      <c r="GF143" s="31"/>
      <c r="GG143" s="31"/>
      <c r="GH143" s="31"/>
      <c r="GI143" s="31"/>
      <c r="GJ143" s="31"/>
      <c r="GK143" s="31"/>
      <c r="GL143" s="31"/>
      <c r="GM143" s="31"/>
      <c r="GN143" s="31"/>
      <c r="GO143" s="31"/>
      <c r="GP143" s="31"/>
    </row>
    <row r="144" spans="1:198" ht="30" x14ac:dyDescent="0.25">
      <c r="A144" s="207" t="s">
        <v>74</v>
      </c>
      <c r="B144" s="205">
        <f>'2 уровень'!C229</f>
        <v>5242</v>
      </c>
      <c r="C144" s="205">
        <f>'2 уровень'!D229</f>
        <v>874</v>
      </c>
      <c r="D144" s="205">
        <f>'2 уровень'!E229</f>
        <v>570</v>
      </c>
      <c r="E144" s="206">
        <f>'2 уровень'!F229</f>
        <v>65.217391304347828</v>
      </c>
      <c r="F144" s="261">
        <f>'2 уровень'!G229</f>
        <v>16930.275239999999</v>
      </c>
      <c r="G144" s="261">
        <f>'2 уровень'!H229</f>
        <v>16930.275239999999</v>
      </c>
      <c r="H144" s="261" t="e">
        <f>'2 уровень'!#REF!</f>
        <v>#REF!</v>
      </c>
      <c r="I144" s="261" t="e">
        <f>'2 уровень'!#REF!</f>
        <v>#REF!</v>
      </c>
      <c r="J144" s="261" t="e">
        <f>'2 уровень'!#REF!</f>
        <v>#REF!</v>
      </c>
      <c r="K144" s="261" t="e">
        <f>'2 уровень'!#REF!</f>
        <v>#REF!</v>
      </c>
      <c r="L144" s="261" t="e">
        <f>'2 уровень'!#REF!</f>
        <v>#REF!</v>
      </c>
      <c r="M144" s="261" t="e">
        <f>'2 уровень'!#REF!</f>
        <v>#REF!</v>
      </c>
      <c r="N144" s="261" t="e">
        <f>'2 уровень'!#REF!</f>
        <v>#REF!</v>
      </c>
      <c r="O144" s="261" t="e">
        <f>'2 уровень'!#REF!</f>
        <v>#REF!</v>
      </c>
      <c r="P144" s="261" t="e">
        <f>'2 уровень'!#REF!</f>
        <v>#REF!</v>
      </c>
      <c r="Q144" s="261">
        <f>'2 уровень'!I229</f>
        <v>2821.71254</v>
      </c>
      <c r="R144" s="261">
        <f>'2 уровень'!J229</f>
        <v>1662.2378099999999</v>
      </c>
      <c r="S144" s="261">
        <f>'2 уровень'!K229</f>
        <v>-1159.4747300000001</v>
      </c>
      <c r="T144" s="261">
        <f>'2 уровень'!L229</f>
        <v>-54.380489999999995</v>
      </c>
      <c r="U144" s="261">
        <f>'2 уровень'!M229</f>
        <v>1607.8573199999998</v>
      </c>
      <c r="V144" s="261">
        <f>'2 уровень'!N229</f>
        <v>58.90882882067072</v>
      </c>
      <c r="W144" s="68"/>
      <c r="Y144" s="588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  <c r="BZ144" s="31"/>
      <c r="CA144" s="31"/>
      <c r="CB144" s="31"/>
      <c r="CC144" s="31"/>
      <c r="CD144" s="31"/>
      <c r="CE144" s="31"/>
      <c r="CF144" s="31"/>
      <c r="CG144" s="31"/>
      <c r="CH144" s="31"/>
      <c r="CI144" s="31"/>
      <c r="CJ144" s="31"/>
      <c r="CK144" s="31"/>
      <c r="CL144" s="31"/>
      <c r="CM144" s="31"/>
      <c r="CN144" s="31"/>
      <c r="CO144" s="31"/>
      <c r="CP144" s="31"/>
      <c r="CQ144" s="31"/>
      <c r="CR144" s="31"/>
      <c r="CS144" s="31"/>
      <c r="CT144" s="31"/>
      <c r="CU144" s="31"/>
      <c r="CV144" s="31"/>
      <c r="CW144" s="31"/>
      <c r="CX144" s="31"/>
      <c r="CY144" s="31"/>
      <c r="CZ144" s="31"/>
      <c r="DA144" s="31"/>
      <c r="DB144" s="31"/>
      <c r="DC144" s="31"/>
      <c r="DD144" s="31"/>
      <c r="DE144" s="31"/>
      <c r="DF144" s="31"/>
      <c r="DG144" s="31"/>
      <c r="DH144" s="31"/>
      <c r="DI144" s="31"/>
      <c r="DJ144" s="31"/>
      <c r="DK144" s="31"/>
      <c r="DL144" s="31"/>
      <c r="DM144" s="31"/>
      <c r="DN144" s="31"/>
      <c r="DO144" s="31"/>
      <c r="DP144" s="31"/>
      <c r="DQ144" s="31"/>
      <c r="DR144" s="31"/>
      <c r="DS144" s="31"/>
      <c r="DT144" s="31"/>
      <c r="DU144" s="31"/>
      <c r="DV144" s="31"/>
      <c r="DW144" s="31"/>
      <c r="DX144" s="31"/>
      <c r="DY144" s="31"/>
      <c r="DZ144" s="31"/>
      <c r="EA144" s="31"/>
      <c r="EB144" s="31"/>
      <c r="EC144" s="31"/>
      <c r="ED144" s="31"/>
      <c r="EE144" s="31"/>
      <c r="EF144" s="31"/>
      <c r="EG144" s="31"/>
      <c r="EH144" s="31"/>
      <c r="EI144" s="31"/>
      <c r="EJ144" s="31"/>
      <c r="EK144" s="31"/>
      <c r="EL144" s="31"/>
      <c r="EM144" s="31"/>
      <c r="EN144" s="31"/>
      <c r="EO144" s="31"/>
      <c r="EP144" s="31"/>
      <c r="EQ144" s="31"/>
      <c r="ER144" s="31"/>
      <c r="ES144" s="31"/>
      <c r="ET144" s="31"/>
      <c r="EU144" s="31"/>
      <c r="EV144" s="31"/>
      <c r="EW144" s="31"/>
      <c r="EX144" s="31"/>
      <c r="EY144" s="31"/>
      <c r="EZ144" s="31"/>
      <c r="FA144" s="31"/>
      <c r="FB144" s="31"/>
      <c r="FC144" s="31"/>
      <c r="FD144" s="31"/>
      <c r="FE144" s="31"/>
      <c r="FF144" s="31"/>
      <c r="FG144" s="31"/>
      <c r="FH144" s="31"/>
      <c r="FI144" s="31"/>
      <c r="FJ144" s="31"/>
      <c r="FK144" s="31"/>
      <c r="FL144" s="31"/>
      <c r="FM144" s="31"/>
      <c r="FN144" s="31"/>
      <c r="FO144" s="31"/>
      <c r="FP144" s="31"/>
      <c r="FQ144" s="31"/>
      <c r="FR144" s="31"/>
      <c r="FS144" s="31"/>
      <c r="FT144" s="31"/>
      <c r="FU144" s="31"/>
      <c r="FV144" s="31"/>
      <c r="FW144" s="31"/>
      <c r="FX144" s="31"/>
      <c r="FY144" s="31"/>
      <c r="FZ144" s="31"/>
      <c r="GA144" s="31"/>
      <c r="GB144" s="31"/>
      <c r="GC144" s="31"/>
      <c r="GD144" s="31"/>
      <c r="GE144" s="31"/>
      <c r="GF144" s="31"/>
      <c r="GG144" s="31"/>
      <c r="GH144" s="31"/>
      <c r="GI144" s="31"/>
      <c r="GJ144" s="31"/>
      <c r="GK144" s="31"/>
      <c r="GL144" s="31"/>
      <c r="GM144" s="31"/>
      <c r="GN144" s="31"/>
      <c r="GO144" s="31"/>
      <c r="GP144" s="31"/>
    </row>
    <row r="145" spans="1:198" ht="30" x14ac:dyDescent="0.25">
      <c r="A145" s="75" t="s">
        <v>43</v>
      </c>
      <c r="B145" s="144">
        <f>'2 уровень'!C230</f>
        <v>3900</v>
      </c>
      <c r="C145" s="144">
        <f>'2 уровень'!D230</f>
        <v>650</v>
      </c>
      <c r="D145" s="33">
        <f>'2 уровень'!E230</f>
        <v>339</v>
      </c>
      <c r="E145" s="145">
        <f>'2 уровень'!F230</f>
        <v>52.153846153846153</v>
      </c>
      <c r="F145" s="263">
        <f>'2 уровень'!G230</f>
        <v>13377</v>
      </c>
      <c r="G145" s="263">
        <f>'2 уровень'!H230</f>
        <v>13377</v>
      </c>
      <c r="H145" s="263" t="e">
        <f>'2 уровень'!#REF!</f>
        <v>#REF!</v>
      </c>
      <c r="I145" s="263" t="e">
        <f>'2 уровень'!#REF!</f>
        <v>#REF!</v>
      </c>
      <c r="J145" s="263" t="e">
        <f>'2 уровень'!#REF!</f>
        <v>#REF!</v>
      </c>
      <c r="K145" s="263" t="e">
        <f>'2 уровень'!#REF!</f>
        <v>#REF!</v>
      </c>
      <c r="L145" s="263" t="e">
        <f>'2 уровень'!#REF!</f>
        <v>#REF!</v>
      </c>
      <c r="M145" s="263" t="e">
        <f>'2 уровень'!#REF!</f>
        <v>#REF!</v>
      </c>
      <c r="N145" s="263" t="e">
        <f>'2 уровень'!#REF!</f>
        <v>#REF!</v>
      </c>
      <c r="O145" s="263" t="e">
        <f>'2 уровень'!#REF!</f>
        <v>#REF!</v>
      </c>
      <c r="P145" s="263" t="e">
        <f>'2 уровень'!#REF!</f>
        <v>#REF!</v>
      </c>
      <c r="Q145" s="263">
        <f>'2 уровень'!I230</f>
        <v>2229.5</v>
      </c>
      <c r="R145" s="262">
        <f>'2 уровень'!J230</f>
        <v>1216.0891899999999</v>
      </c>
      <c r="S145" s="262">
        <f>'2 уровень'!K230</f>
        <v>-1013.4108100000001</v>
      </c>
      <c r="T145" s="262">
        <f>'2 уровень'!L230</f>
        <v>-48.918279999999996</v>
      </c>
      <c r="U145" s="262">
        <f>'2 уровень'!M230</f>
        <v>1167.1709099999998</v>
      </c>
      <c r="V145" s="263">
        <f>'2 уровень'!N230</f>
        <v>54.545377438887641</v>
      </c>
      <c r="W145" s="68"/>
      <c r="Y145" s="588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  <c r="CB145" s="31"/>
      <c r="CC145" s="31"/>
      <c r="CD145" s="31"/>
      <c r="CE145" s="31"/>
      <c r="CF145" s="31"/>
      <c r="CG145" s="31"/>
      <c r="CH145" s="31"/>
      <c r="CI145" s="31"/>
      <c r="CJ145" s="31"/>
      <c r="CK145" s="31"/>
      <c r="CL145" s="31"/>
      <c r="CM145" s="31"/>
      <c r="CN145" s="31"/>
      <c r="CO145" s="31"/>
      <c r="CP145" s="31"/>
      <c r="CQ145" s="31"/>
      <c r="CR145" s="31"/>
      <c r="CS145" s="31"/>
      <c r="CT145" s="31"/>
      <c r="CU145" s="31"/>
      <c r="CV145" s="31"/>
      <c r="CW145" s="31"/>
      <c r="CX145" s="31"/>
      <c r="CY145" s="31"/>
      <c r="CZ145" s="31"/>
      <c r="DA145" s="31"/>
      <c r="DB145" s="31"/>
      <c r="DC145" s="31"/>
      <c r="DD145" s="31"/>
      <c r="DE145" s="31"/>
      <c r="DF145" s="31"/>
      <c r="DG145" s="31"/>
      <c r="DH145" s="31"/>
      <c r="DI145" s="31"/>
      <c r="DJ145" s="31"/>
      <c r="DK145" s="31"/>
      <c r="DL145" s="31"/>
      <c r="DM145" s="31"/>
      <c r="DN145" s="31"/>
      <c r="DO145" s="31"/>
      <c r="DP145" s="31"/>
      <c r="DQ145" s="31"/>
      <c r="DR145" s="31"/>
      <c r="DS145" s="31"/>
      <c r="DT145" s="31"/>
      <c r="DU145" s="31"/>
      <c r="DV145" s="31"/>
      <c r="DW145" s="31"/>
      <c r="DX145" s="31"/>
      <c r="DY145" s="31"/>
      <c r="DZ145" s="31"/>
      <c r="EA145" s="31"/>
      <c r="EB145" s="31"/>
      <c r="EC145" s="31"/>
      <c r="ED145" s="31"/>
      <c r="EE145" s="31"/>
      <c r="EF145" s="31"/>
      <c r="EG145" s="31"/>
      <c r="EH145" s="31"/>
      <c r="EI145" s="31"/>
      <c r="EJ145" s="31"/>
      <c r="EK145" s="31"/>
      <c r="EL145" s="31"/>
      <c r="EM145" s="31"/>
      <c r="EN145" s="31"/>
      <c r="EO145" s="31"/>
      <c r="EP145" s="31"/>
      <c r="EQ145" s="31"/>
      <c r="ER145" s="31"/>
      <c r="ES145" s="31"/>
      <c r="ET145" s="31"/>
      <c r="EU145" s="31"/>
      <c r="EV145" s="31"/>
      <c r="EW145" s="31"/>
      <c r="EX145" s="31"/>
      <c r="EY145" s="31"/>
      <c r="EZ145" s="31"/>
      <c r="FA145" s="31"/>
      <c r="FB145" s="31"/>
      <c r="FC145" s="31"/>
      <c r="FD145" s="31"/>
      <c r="FE145" s="31"/>
      <c r="FF145" s="31"/>
      <c r="FG145" s="31"/>
      <c r="FH145" s="31"/>
      <c r="FI145" s="31"/>
      <c r="FJ145" s="31"/>
      <c r="FK145" s="31"/>
      <c r="FL145" s="31"/>
      <c r="FM145" s="31"/>
      <c r="FN145" s="31"/>
      <c r="FO145" s="31"/>
      <c r="FP145" s="31"/>
      <c r="FQ145" s="31"/>
      <c r="FR145" s="31"/>
      <c r="FS145" s="31"/>
      <c r="FT145" s="31"/>
      <c r="FU145" s="31"/>
      <c r="FV145" s="31"/>
      <c r="FW145" s="31"/>
      <c r="FX145" s="31"/>
      <c r="FY145" s="31"/>
      <c r="FZ145" s="31"/>
      <c r="GA145" s="31"/>
      <c r="GB145" s="31"/>
      <c r="GC145" s="31"/>
      <c r="GD145" s="31"/>
      <c r="GE145" s="31"/>
      <c r="GF145" s="31"/>
      <c r="GG145" s="31"/>
      <c r="GH145" s="31"/>
      <c r="GI145" s="31"/>
      <c r="GJ145" s="31"/>
      <c r="GK145" s="31"/>
      <c r="GL145" s="31"/>
      <c r="GM145" s="31"/>
      <c r="GN145" s="31"/>
      <c r="GO145" s="31"/>
      <c r="GP145" s="31"/>
    </row>
    <row r="146" spans="1:198" ht="30" x14ac:dyDescent="0.25">
      <c r="A146" s="75" t="s">
        <v>44</v>
      </c>
      <c r="B146" s="144">
        <f>'2 уровень'!C231</f>
        <v>1170</v>
      </c>
      <c r="C146" s="144">
        <f>'2 уровень'!D231</f>
        <v>195</v>
      </c>
      <c r="D146" s="33">
        <f>'2 уровень'!E231</f>
        <v>231</v>
      </c>
      <c r="E146" s="145">
        <f>'2 уровень'!F231</f>
        <v>118.46153846153847</v>
      </c>
      <c r="F146" s="263">
        <f>'2 уровень'!G231</f>
        <v>2227.212</v>
      </c>
      <c r="G146" s="263">
        <f>'2 уровень'!H231</f>
        <v>2227.212</v>
      </c>
      <c r="H146" s="263" t="e">
        <f>'2 уровень'!#REF!</f>
        <v>#REF!</v>
      </c>
      <c r="I146" s="263" t="e">
        <f>'2 уровень'!#REF!</f>
        <v>#REF!</v>
      </c>
      <c r="J146" s="263" t="e">
        <f>'2 уровень'!#REF!</f>
        <v>#REF!</v>
      </c>
      <c r="K146" s="263" t="e">
        <f>'2 уровень'!#REF!</f>
        <v>#REF!</v>
      </c>
      <c r="L146" s="263" t="e">
        <f>'2 уровень'!#REF!</f>
        <v>#REF!</v>
      </c>
      <c r="M146" s="263" t="e">
        <f>'2 уровень'!#REF!</f>
        <v>#REF!</v>
      </c>
      <c r="N146" s="263" t="e">
        <f>'2 уровень'!#REF!</f>
        <v>#REF!</v>
      </c>
      <c r="O146" s="263" t="e">
        <f>'2 уровень'!#REF!</f>
        <v>#REF!</v>
      </c>
      <c r="P146" s="263" t="e">
        <f>'2 уровень'!#REF!</f>
        <v>#REF!</v>
      </c>
      <c r="Q146" s="263">
        <f>'2 уровень'!I231</f>
        <v>371.202</v>
      </c>
      <c r="R146" s="262">
        <f>'2 уровень'!J231</f>
        <v>446.14861999999999</v>
      </c>
      <c r="S146" s="262">
        <f>'2 уровень'!K231</f>
        <v>74.946619999999996</v>
      </c>
      <c r="T146" s="262">
        <f>'2 уровень'!L231</f>
        <v>-5.4622099999999998</v>
      </c>
      <c r="U146" s="262">
        <f>'2 уровень'!M231</f>
        <v>440.68640999999997</v>
      </c>
      <c r="V146" s="263">
        <f>'2 уровень'!N231</f>
        <v>120.19025220769284</v>
      </c>
      <c r="W146" s="68"/>
      <c r="Y146" s="588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  <c r="BZ146" s="31"/>
      <c r="CA146" s="31"/>
      <c r="CB146" s="31"/>
      <c r="CC146" s="31"/>
      <c r="CD146" s="31"/>
      <c r="CE146" s="31"/>
      <c r="CF146" s="31"/>
      <c r="CG146" s="31"/>
      <c r="CH146" s="31"/>
      <c r="CI146" s="31"/>
      <c r="CJ146" s="31"/>
      <c r="CK146" s="31"/>
      <c r="CL146" s="31"/>
      <c r="CM146" s="31"/>
      <c r="CN146" s="31"/>
      <c r="CO146" s="31"/>
      <c r="CP146" s="31"/>
      <c r="CQ146" s="31"/>
      <c r="CR146" s="31"/>
      <c r="CS146" s="31"/>
      <c r="CT146" s="31"/>
      <c r="CU146" s="31"/>
      <c r="CV146" s="31"/>
      <c r="CW146" s="31"/>
      <c r="CX146" s="31"/>
      <c r="CY146" s="31"/>
      <c r="CZ146" s="31"/>
      <c r="DA146" s="31"/>
      <c r="DB146" s="31"/>
      <c r="DC146" s="31"/>
      <c r="DD146" s="31"/>
      <c r="DE146" s="31"/>
      <c r="DF146" s="31"/>
      <c r="DG146" s="31"/>
      <c r="DH146" s="31"/>
      <c r="DI146" s="31"/>
      <c r="DJ146" s="31"/>
      <c r="DK146" s="31"/>
      <c r="DL146" s="31"/>
      <c r="DM146" s="31"/>
      <c r="DN146" s="31"/>
      <c r="DO146" s="31"/>
      <c r="DP146" s="31"/>
      <c r="DQ146" s="31"/>
      <c r="DR146" s="31"/>
      <c r="DS146" s="31"/>
      <c r="DT146" s="31"/>
      <c r="DU146" s="31"/>
      <c r="DV146" s="31"/>
      <c r="DW146" s="31"/>
      <c r="DX146" s="31"/>
      <c r="DY146" s="31"/>
      <c r="DZ146" s="31"/>
      <c r="EA146" s="31"/>
      <c r="EB146" s="31"/>
      <c r="EC146" s="31"/>
      <c r="ED146" s="31"/>
      <c r="EE146" s="31"/>
      <c r="EF146" s="31"/>
      <c r="EG146" s="31"/>
      <c r="EH146" s="31"/>
      <c r="EI146" s="31"/>
      <c r="EJ146" s="31"/>
      <c r="EK146" s="31"/>
      <c r="EL146" s="31"/>
      <c r="EM146" s="31"/>
      <c r="EN146" s="31"/>
      <c r="EO146" s="31"/>
      <c r="EP146" s="31"/>
      <c r="EQ146" s="31"/>
      <c r="ER146" s="31"/>
      <c r="ES146" s="31"/>
      <c r="ET146" s="31"/>
      <c r="EU146" s="31"/>
      <c r="EV146" s="31"/>
      <c r="EW146" s="31"/>
      <c r="EX146" s="31"/>
      <c r="EY146" s="31"/>
      <c r="EZ146" s="31"/>
      <c r="FA146" s="31"/>
      <c r="FB146" s="31"/>
      <c r="FC146" s="31"/>
      <c r="FD146" s="31"/>
      <c r="FE146" s="31"/>
      <c r="FF146" s="31"/>
      <c r="FG146" s="31"/>
      <c r="FH146" s="31"/>
      <c r="FI146" s="31"/>
      <c r="FJ146" s="31"/>
      <c r="FK146" s="31"/>
      <c r="FL146" s="31"/>
      <c r="FM146" s="31"/>
      <c r="FN146" s="31"/>
      <c r="FO146" s="31"/>
      <c r="FP146" s="31"/>
      <c r="FQ146" s="31"/>
      <c r="FR146" s="31"/>
      <c r="FS146" s="31"/>
      <c r="FT146" s="31"/>
      <c r="FU146" s="31"/>
      <c r="FV146" s="31"/>
      <c r="FW146" s="31"/>
      <c r="FX146" s="31"/>
      <c r="FY146" s="31"/>
      <c r="FZ146" s="31"/>
      <c r="GA146" s="31"/>
      <c r="GB146" s="31"/>
      <c r="GC146" s="31"/>
      <c r="GD146" s="31"/>
      <c r="GE146" s="31"/>
      <c r="GF146" s="31"/>
      <c r="GG146" s="31"/>
      <c r="GH146" s="31"/>
      <c r="GI146" s="31"/>
      <c r="GJ146" s="31"/>
      <c r="GK146" s="31"/>
      <c r="GL146" s="31"/>
      <c r="GM146" s="31"/>
      <c r="GN146" s="31"/>
      <c r="GO146" s="31"/>
      <c r="GP146" s="31"/>
    </row>
    <row r="147" spans="1:198" ht="30" x14ac:dyDescent="0.25">
      <c r="A147" s="75" t="s">
        <v>64</v>
      </c>
      <c r="B147" s="144">
        <f>'2 уровень'!C232</f>
        <v>51</v>
      </c>
      <c r="C147" s="144">
        <f>'2 уровень'!D232</f>
        <v>9</v>
      </c>
      <c r="D147" s="33">
        <f>'2 уровень'!E232</f>
        <v>0</v>
      </c>
      <c r="E147" s="145">
        <f>'2 уровень'!F232</f>
        <v>0</v>
      </c>
      <c r="F147" s="263">
        <f>'2 уровень'!G232</f>
        <v>393.19317000000001</v>
      </c>
      <c r="G147" s="263">
        <f>'2 уровень'!H232</f>
        <v>393.19317000000001</v>
      </c>
      <c r="H147" s="263" t="e">
        <f>'2 уровень'!#REF!</f>
        <v>#REF!</v>
      </c>
      <c r="I147" s="263" t="e">
        <f>'2 уровень'!#REF!</f>
        <v>#REF!</v>
      </c>
      <c r="J147" s="263" t="e">
        <f>'2 уровень'!#REF!</f>
        <v>#REF!</v>
      </c>
      <c r="K147" s="263" t="e">
        <f>'2 уровень'!#REF!</f>
        <v>#REF!</v>
      </c>
      <c r="L147" s="263" t="e">
        <f>'2 уровень'!#REF!</f>
        <v>#REF!</v>
      </c>
      <c r="M147" s="263" t="e">
        <f>'2 уровень'!#REF!</f>
        <v>#REF!</v>
      </c>
      <c r="N147" s="263" t="e">
        <f>'2 уровень'!#REF!</f>
        <v>#REF!</v>
      </c>
      <c r="O147" s="263" t="e">
        <f>'2 уровень'!#REF!</f>
        <v>#REF!</v>
      </c>
      <c r="P147" s="263" t="e">
        <f>'2 уровень'!#REF!</f>
        <v>#REF!</v>
      </c>
      <c r="Q147" s="263">
        <f>'2 уровень'!I232</f>
        <v>65.532195000000002</v>
      </c>
      <c r="R147" s="262">
        <f>'2 уровень'!J232</f>
        <v>0</v>
      </c>
      <c r="S147" s="262">
        <f>'2 уровень'!K232</f>
        <v>-65.532195000000002</v>
      </c>
      <c r="T147" s="262">
        <f>'2 уровень'!L232</f>
        <v>0</v>
      </c>
      <c r="U147" s="262">
        <f>'2 уровень'!M232</f>
        <v>0</v>
      </c>
      <c r="V147" s="263">
        <f>'2 уровень'!N232</f>
        <v>0</v>
      </c>
      <c r="W147" s="68"/>
      <c r="Y147" s="588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/>
      <c r="BK147" s="31"/>
      <c r="BL147" s="31"/>
      <c r="BM147" s="31"/>
      <c r="BN147" s="31"/>
      <c r="BO147" s="31"/>
      <c r="BP147" s="31"/>
      <c r="BQ147" s="31"/>
      <c r="BR147" s="31"/>
      <c r="BS147" s="31"/>
      <c r="BT147" s="31"/>
      <c r="BU147" s="31"/>
      <c r="BV147" s="31"/>
      <c r="BW147" s="31"/>
      <c r="BX147" s="31"/>
      <c r="BY147" s="31"/>
      <c r="BZ147" s="31"/>
      <c r="CA147" s="31"/>
      <c r="CB147" s="31"/>
      <c r="CC147" s="31"/>
      <c r="CD147" s="31"/>
      <c r="CE147" s="31"/>
      <c r="CF147" s="31"/>
      <c r="CG147" s="31"/>
      <c r="CH147" s="31"/>
      <c r="CI147" s="31"/>
      <c r="CJ147" s="31"/>
      <c r="CK147" s="31"/>
      <c r="CL147" s="31"/>
      <c r="CM147" s="31"/>
      <c r="CN147" s="31"/>
      <c r="CO147" s="31"/>
      <c r="CP147" s="31"/>
      <c r="CQ147" s="31"/>
      <c r="CR147" s="31"/>
      <c r="CS147" s="31"/>
      <c r="CT147" s="31"/>
      <c r="CU147" s="31"/>
      <c r="CV147" s="31"/>
      <c r="CW147" s="31"/>
      <c r="CX147" s="31"/>
      <c r="CY147" s="31"/>
      <c r="CZ147" s="31"/>
      <c r="DA147" s="31"/>
      <c r="DB147" s="31"/>
      <c r="DC147" s="31"/>
      <c r="DD147" s="31"/>
      <c r="DE147" s="31"/>
      <c r="DF147" s="31"/>
      <c r="DG147" s="31"/>
      <c r="DH147" s="31"/>
      <c r="DI147" s="31"/>
      <c r="DJ147" s="31"/>
      <c r="DK147" s="31"/>
      <c r="DL147" s="31"/>
      <c r="DM147" s="31"/>
      <c r="DN147" s="31"/>
      <c r="DO147" s="31"/>
      <c r="DP147" s="31"/>
      <c r="DQ147" s="31"/>
      <c r="DR147" s="31"/>
      <c r="DS147" s="31"/>
      <c r="DT147" s="31"/>
      <c r="DU147" s="31"/>
      <c r="DV147" s="31"/>
      <c r="DW147" s="31"/>
      <c r="DX147" s="31"/>
      <c r="DY147" s="31"/>
      <c r="DZ147" s="31"/>
      <c r="EA147" s="31"/>
      <c r="EB147" s="31"/>
      <c r="EC147" s="31"/>
      <c r="ED147" s="31"/>
      <c r="EE147" s="31"/>
      <c r="EF147" s="31"/>
      <c r="EG147" s="31"/>
      <c r="EH147" s="31"/>
      <c r="EI147" s="31"/>
      <c r="EJ147" s="31"/>
      <c r="EK147" s="31"/>
      <c r="EL147" s="31"/>
      <c r="EM147" s="31"/>
      <c r="EN147" s="31"/>
      <c r="EO147" s="31"/>
      <c r="EP147" s="31"/>
      <c r="EQ147" s="31"/>
      <c r="ER147" s="31"/>
      <c r="ES147" s="31"/>
      <c r="ET147" s="31"/>
      <c r="EU147" s="31"/>
      <c r="EV147" s="31"/>
      <c r="EW147" s="31"/>
      <c r="EX147" s="31"/>
      <c r="EY147" s="31"/>
      <c r="EZ147" s="31"/>
      <c r="FA147" s="31"/>
      <c r="FB147" s="31"/>
      <c r="FC147" s="31"/>
      <c r="FD147" s="31"/>
      <c r="FE147" s="31"/>
      <c r="FF147" s="31"/>
      <c r="FG147" s="31"/>
      <c r="FH147" s="31"/>
      <c r="FI147" s="31"/>
      <c r="FJ147" s="31"/>
      <c r="FK147" s="31"/>
      <c r="FL147" s="31"/>
      <c r="FM147" s="31"/>
      <c r="FN147" s="31"/>
      <c r="FO147" s="31"/>
      <c r="FP147" s="31"/>
      <c r="FQ147" s="31"/>
      <c r="FR147" s="31"/>
      <c r="FS147" s="31"/>
      <c r="FT147" s="31"/>
      <c r="FU147" s="31"/>
      <c r="FV147" s="31"/>
      <c r="FW147" s="31"/>
      <c r="FX147" s="31"/>
      <c r="FY147" s="31"/>
      <c r="FZ147" s="31"/>
      <c r="GA147" s="31"/>
      <c r="GB147" s="31"/>
      <c r="GC147" s="31"/>
      <c r="GD147" s="31"/>
      <c r="GE147" s="31"/>
      <c r="GF147" s="31"/>
      <c r="GG147" s="31"/>
      <c r="GH147" s="31"/>
      <c r="GI147" s="31"/>
      <c r="GJ147" s="31"/>
      <c r="GK147" s="31"/>
      <c r="GL147" s="31"/>
      <c r="GM147" s="31"/>
      <c r="GN147" s="31"/>
      <c r="GO147" s="31"/>
      <c r="GP147" s="31"/>
    </row>
    <row r="148" spans="1:198" ht="30" x14ac:dyDescent="0.25">
      <c r="A148" s="75" t="s">
        <v>65</v>
      </c>
      <c r="B148" s="144">
        <f>'2 уровень'!C233</f>
        <v>121</v>
      </c>
      <c r="C148" s="144">
        <f>'2 уровень'!D233</f>
        <v>20</v>
      </c>
      <c r="D148" s="33">
        <f>'2 уровень'!E233</f>
        <v>0</v>
      </c>
      <c r="E148" s="145">
        <f>'2 уровень'!F233</f>
        <v>0</v>
      </c>
      <c r="F148" s="263">
        <f>'2 уровень'!G233</f>
        <v>932.87007000000006</v>
      </c>
      <c r="G148" s="263">
        <f>'2 уровень'!H233</f>
        <v>932.87007000000006</v>
      </c>
      <c r="H148" s="263" t="e">
        <f>'2 уровень'!#REF!</f>
        <v>#REF!</v>
      </c>
      <c r="I148" s="263" t="e">
        <f>'2 уровень'!#REF!</f>
        <v>#REF!</v>
      </c>
      <c r="J148" s="263" t="e">
        <f>'2 уровень'!#REF!</f>
        <v>#REF!</v>
      </c>
      <c r="K148" s="263" t="e">
        <f>'2 уровень'!#REF!</f>
        <v>#REF!</v>
      </c>
      <c r="L148" s="263" t="e">
        <f>'2 уровень'!#REF!</f>
        <v>#REF!</v>
      </c>
      <c r="M148" s="263" t="e">
        <f>'2 уровень'!#REF!</f>
        <v>#REF!</v>
      </c>
      <c r="N148" s="263" t="e">
        <f>'2 уровень'!#REF!</f>
        <v>#REF!</v>
      </c>
      <c r="O148" s="263" t="e">
        <f>'2 уровень'!#REF!</f>
        <v>#REF!</v>
      </c>
      <c r="P148" s="263" t="e">
        <f>'2 уровень'!#REF!</f>
        <v>#REF!</v>
      </c>
      <c r="Q148" s="263">
        <f>'2 уровень'!I233</f>
        <v>155.47834500000002</v>
      </c>
      <c r="R148" s="262">
        <f>'2 уровень'!J233</f>
        <v>0</v>
      </c>
      <c r="S148" s="262">
        <f>'2 уровень'!K233</f>
        <v>-155.47834500000002</v>
      </c>
      <c r="T148" s="262">
        <f>'2 уровень'!L233</f>
        <v>0</v>
      </c>
      <c r="U148" s="262">
        <f>'2 уровень'!M233</f>
        <v>0</v>
      </c>
      <c r="V148" s="263">
        <f>'2 уровень'!N233</f>
        <v>0</v>
      </c>
      <c r="W148" s="68"/>
      <c r="Y148" s="588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  <c r="BM148" s="31"/>
      <c r="BN148" s="31"/>
      <c r="BO148" s="31"/>
      <c r="BP148" s="31"/>
      <c r="BQ148" s="31"/>
      <c r="BR148" s="31"/>
      <c r="BS148" s="31"/>
      <c r="BT148" s="31"/>
      <c r="BU148" s="31"/>
      <c r="BV148" s="31"/>
      <c r="BW148" s="31"/>
      <c r="BX148" s="31"/>
      <c r="BY148" s="31"/>
      <c r="BZ148" s="31"/>
      <c r="CA148" s="31"/>
      <c r="CB148" s="31"/>
      <c r="CC148" s="31"/>
      <c r="CD148" s="31"/>
      <c r="CE148" s="31"/>
      <c r="CF148" s="31"/>
      <c r="CG148" s="31"/>
      <c r="CH148" s="31"/>
      <c r="CI148" s="31"/>
      <c r="CJ148" s="31"/>
      <c r="CK148" s="31"/>
      <c r="CL148" s="31"/>
      <c r="CM148" s="31"/>
      <c r="CN148" s="31"/>
      <c r="CO148" s="31"/>
      <c r="CP148" s="31"/>
      <c r="CQ148" s="31"/>
      <c r="CR148" s="31"/>
      <c r="CS148" s="31"/>
      <c r="CT148" s="31"/>
      <c r="CU148" s="31"/>
      <c r="CV148" s="31"/>
      <c r="CW148" s="31"/>
      <c r="CX148" s="31"/>
      <c r="CY148" s="31"/>
      <c r="CZ148" s="31"/>
      <c r="DA148" s="31"/>
      <c r="DB148" s="31"/>
      <c r="DC148" s="31"/>
      <c r="DD148" s="31"/>
      <c r="DE148" s="31"/>
      <c r="DF148" s="31"/>
      <c r="DG148" s="31"/>
      <c r="DH148" s="31"/>
      <c r="DI148" s="31"/>
      <c r="DJ148" s="31"/>
      <c r="DK148" s="31"/>
      <c r="DL148" s="31"/>
      <c r="DM148" s="31"/>
      <c r="DN148" s="31"/>
      <c r="DO148" s="31"/>
      <c r="DP148" s="31"/>
      <c r="DQ148" s="31"/>
      <c r="DR148" s="31"/>
      <c r="DS148" s="31"/>
      <c r="DT148" s="31"/>
      <c r="DU148" s="31"/>
      <c r="DV148" s="31"/>
      <c r="DW148" s="31"/>
      <c r="DX148" s="31"/>
      <c r="DY148" s="31"/>
      <c r="DZ148" s="31"/>
      <c r="EA148" s="31"/>
      <c r="EB148" s="31"/>
      <c r="EC148" s="31"/>
      <c r="ED148" s="31"/>
      <c r="EE148" s="31"/>
      <c r="EF148" s="31"/>
      <c r="EG148" s="31"/>
      <c r="EH148" s="31"/>
      <c r="EI148" s="31"/>
      <c r="EJ148" s="31"/>
      <c r="EK148" s="31"/>
      <c r="EL148" s="31"/>
      <c r="EM148" s="31"/>
      <c r="EN148" s="31"/>
      <c r="EO148" s="31"/>
      <c r="EP148" s="31"/>
      <c r="EQ148" s="31"/>
      <c r="ER148" s="31"/>
      <c r="ES148" s="31"/>
      <c r="ET148" s="31"/>
      <c r="EU148" s="31"/>
      <c r="EV148" s="31"/>
      <c r="EW148" s="31"/>
      <c r="EX148" s="31"/>
      <c r="EY148" s="31"/>
      <c r="EZ148" s="31"/>
      <c r="FA148" s="31"/>
      <c r="FB148" s="31"/>
      <c r="FC148" s="31"/>
      <c r="FD148" s="31"/>
      <c r="FE148" s="31"/>
      <c r="FF148" s="31"/>
      <c r="FG148" s="31"/>
      <c r="FH148" s="31"/>
      <c r="FI148" s="31"/>
      <c r="FJ148" s="31"/>
      <c r="FK148" s="31"/>
      <c r="FL148" s="31"/>
      <c r="FM148" s="31"/>
      <c r="FN148" s="31"/>
      <c r="FO148" s="31"/>
      <c r="FP148" s="31"/>
      <c r="FQ148" s="31"/>
      <c r="FR148" s="31"/>
      <c r="FS148" s="31"/>
      <c r="FT148" s="31"/>
      <c r="FU148" s="31"/>
      <c r="FV148" s="31"/>
      <c r="FW148" s="31"/>
      <c r="FX148" s="31"/>
      <c r="FY148" s="31"/>
      <c r="FZ148" s="31"/>
      <c r="GA148" s="31"/>
      <c r="GB148" s="31"/>
      <c r="GC148" s="31"/>
      <c r="GD148" s="31"/>
      <c r="GE148" s="31"/>
      <c r="GF148" s="31"/>
      <c r="GG148" s="31"/>
      <c r="GH148" s="31"/>
      <c r="GI148" s="31"/>
      <c r="GJ148" s="31"/>
      <c r="GK148" s="31"/>
      <c r="GL148" s="31"/>
      <c r="GM148" s="31"/>
      <c r="GN148" s="31"/>
      <c r="GO148" s="31"/>
      <c r="GP148" s="31"/>
    </row>
    <row r="149" spans="1:198" ht="30" x14ac:dyDescent="0.25">
      <c r="A149" s="207" t="s">
        <v>66</v>
      </c>
      <c r="B149" s="205">
        <f>'2 уровень'!C234</f>
        <v>9408</v>
      </c>
      <c r="C149" s="205">
        <f>'2 уровень'!D234</f>
        <v>1568</v>
      </c>
      <c r="D149" s="205">
        <f>'2 уровень'!E234</f>
        <v>1176</v>
      </c>
      <c r="E149" s="206">
        <f>'2 уровень'!F234</f>
        <v>75</v>
      </c>
      <c r="F149" s="261">
        <f>'2 уровень'!G234</f>
        <v>25993.335129999999</v>
      </c>
      <c r="G149" s="261">
        <f>'2 уровень'!H234</f>
        <v>25993.335129999999</v>
      </c>
      <c r="H149" s="261" t="e">
        <f>'2 уровень'!#REF!</f>
        <v>#REF!</v>
      </c>
      <c r="I149" s="261" t="e">
        <f>'2 уровень'!#REF!</f>
        <v>#REF!</v>
      </c>
      <c r="J149" s="261" t="e">
        <f>'2 уровень'!#REF!</f>
        <v>#REF!</v>
      </c>
      <c r="K149" s="261" t="e">
        <f>'2 уровень'!#REF!</f>
        <v>#REF!</v>
      </c>
      <c r="L149" s="261" t="e">
        <f>'2 уровень'!#REF!</f>
        <v>#REF!</v>
      </c>
      <c r="M149" s="261" t="e">
        <f>'2 уровень'!#REF!</f>
        <v>#REF!</v>
      </c>
      <c r="N149" s="261" t="e">
        <f>'2 уровень'!#REF!</f>
        <v>#REF!</v>
      </c>
      <c r="O149" s="261" t="e">
        <f>'2 уровень'!#REF!</f>
        <v>#REF!</v>
      </c>
      <c r="P149" s="261" t="e">
        <f>'2 уровень'!#REF!</f>
        <v>#REF!</v>
      </c>
      <c r="Q149" s="261">
        <f>'2 уровень'!I234</f>
        <v>4332.2225216666666</v>
      </c>
      <c r="R149" s="261">
        <f>'2 уровень'!J234</f>
        <v>4911.4031300000042</v>
      </c>
      <c r="S149" s="261">
        <f>'2 уровень'!K234</f>
        <v>579.18060833333732</v>
      </c>
      <c r="T149" s="261">
        <f>'2 уровень'!L234</f>
        <v>-1.29505</v>
      </c>
      <c r="U149" s="261">
        <f>'2 уровень'!M234</f>
        <v>4910.1080800000045</v>
      </c>
      <c r="V149" s="261">
        <f>'2 уровень'!N234</f>
        <v>113.36913340523698</v>
      </c>
      <c r="W149" s="68"/>
      <c r="Y149" s="588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  <c r="BN149" s="31"/>
      <c r="BO149" s="31"/>
      <c r="BP149" s="31"/>
      <c r="BQ149" s="31"/>
      <c r="BR149" s="31"/>
      <c r="BS149" s="31"/>
      <c r="BT149" s="31"/>
      <c r="BU149" s="31"/>
      <c r="BV149" s="31"/>
      <c r="BW149" s="31"/>
      <c r="BX149" s="31"/>
      <c r="BY149" s="31"/>
      <c r="BZ149" s="31"/>
      <c r="CA149" s="31"/>
      <c r="CB149" s="31"/>
      <c r="CC149" s="31"/>
      <c r="CD149" s="31"/>
      <c r="CE149" s="31"/>
      <c r="CF149" s="31"/>
      <c r="CG149" s="31"/>
      <c r="CH149" s="31"/>
      <c r="CI149" s="31"/>
      <c r="CJ149" s="31"/>
      <c r="CK149" s="31"/>
      <c r="CL149" s="31"/>
      <c r="CM149" s="31"/>
      <c r="CN149" s="31"/>
      <c r="CO149" s="31"/>
      <c r="CP149" s="31"/>
      <c r="CQ149" s="31"/>
      <c r="CR149" s="31"/>
      <c r="CS149" s="31"/>
      <c r="CT149" s="31"/>
      <c r="CU149" s="31"/>
      <c r="CV149" s="31"/>
      <c r="CW149" s="31"/>
      <c r="CX149" s="31"/>
      <c r="CY149" s="31"/>
      <c r="CZ149" s="31"/>
      <c r="DA149" s="31"/>
      <c r="DB149" s="31"/>
      <c r="DC149" s="31"/>
      <c r="DD149" s="31"/>
      <c r="DE149" s="31"/>
      <c r="DF149" s="31"/>
      <c r="DG149" s="31"/>
      <c r="DH149" s="31"/>
      <c r="DI149" s="31"/>
      <c r="DJ149" s="31"/>
      <c r="DK149" s="31"/>
      <c r="DL149" s="31"/>
      <c r="DM149" s="31"/>
      <c r="DN149" s="31"/>
      <c r="DO149" s="31"/>
      <c r="DP149" s="31"/>
      <c r="DQ149" s="31"/>
      <c r="DR149" s="31"/>
      <c r="DS149" s="31"/>
      <c r="DT149" s="31"/>
      <c r="DU149" s="31"/>
      <c r="DV149" s="31"/>
      <c r="DW149" s="31"/>
      <c r="DX149" s="31"/>
      <c r="DY149" s="31"/>
      <c r="DZ149" s="31"/>
      <c r="EA149" s="31"/>
      <c r="EB149" s="31"/>
      <c r="EC149" s="31"/>
      <c r="ED149" s="31"/>
      <c r="EE149" s="31"/>
      <c r="EF149" s="31"/>
      <c r="EG149" s="31"/>
      <c r="EH149" s="31"/>
      <c r="EI149" s="31"/>
      <c r="EJ149" s="31"/>
      <c r="EK149" s="31"/>
      <c r="EL149" s="31"/>
      <c r="EM149" s="31"/>
      <c r="EN149" s="31"/>
      <c r="EO149" s="31"/>
      <c r="EP149" s="31"/>
      <c r="EQ149" s="31"/>
      <c r="ER149" s="31"/>
      <c r="ES149" s="31"/>
      <c r="ET149" s="31"/>
      <c r="EU149" s="31"/>
      <c r="EV149" s="31"/>
      <c r="EW149" s="31"/>
      <c r="EX149" s="31"/>
      <c r="EY149" s="31"/>
      <c r="EZ149" s="31"/>
      <c r="FA149" s="31"/>
      <c r="FB149" s="31"/>
      <c r="FC149" s="31"/>
      <c r="FD149" s="31"/>
      <c r="FE149" s="31"/>
      <c r="FF149" s="31"/>
      <c r="FG149" s="31"/>
      <c r="FH149" s="31"/>
      <c r="FI149" s="31"/>
      <c r="FJ149" s="31"/>
      <c r="FK149" s="31"/>
      <c r="FL149" s="31"/>
      <c r="FM149" s="31"/>
      <c r="FN149" s="31"/>
      <c r="FO149" s="31"/>
      <c r="FP149" s="31"/>
      <c r="FQ149" s="31"/>
      <c r="FR149" s="31"/>
      <c r="FS149" s="31"/>
      <c r="FT149" s="31"/>
      <c r="FU149" s="31"/>
      <c r="FV149" s="31"/>
      <c r="FW149" s="31"/>
      <c r="FX149" s="31"/>
      <c r="FY149" s="31"/>
      <c r="FZ149" s="31"/>
      <c r="GA149" s="31"/>
      <c r="GB149" s="31"/>
      <c r="GC149" s="31"/>
      <c r="GD149" s="31"/>
      <c r="GE149" s="31"/>
      <c r="GF149" s="31"/>
      <c r="GG149" s="31"/>
      <c r="GH149" s="31"/>
      <c r="GI149" s="31"/>
      <c r="GJ149" s="31"/>
      <c r="GK149" s="31"/>
      <c r="GL149" s="31"/>
      <c r="GM149" s="31"/>
      <c r="GN149" s="31"/>
      <c r="GO149" s="31"/>
      <c r="GP149" s="31"/>
    </row>
    <row r="150" spans="1:198" ht="30" x14ac:dyDescent="0.25">
      <c r="A150" s="75" t="s">
        <v>62</v>
      </c>
      <c r="B150" s="144">
        <f>'2 уровень'!C235</f>
        <v>1400</v>
      </c>
      <c r="C150" s="144">
        <f>'2 уровень'!D235</f>
        <v>233</v>
      </c>
      <c r="D150" s="33">
        <f>'2 уровень'!E235</f>
        <v>49</v>
      </c>
      <c r="E150" s="145">
        <f>'2 уровень'!F235</f>
        <v>21.030042918454935</v>
      </c>
      <c r="F150" s="263">
        <f>'2 уровень'!G235</f>
        <v>1979.6</v>
      </c>
      <c r="G150" s="263">
        <f>'2 уровень'!H235</f>
        <v>1979.6</v>
      </c>
      <c r="H150" s="263" t="e">
        <f>'2 уровень'!#REF!</f>
        <v>#REF!</v>
      </c>
      <c r="I150" s="263" t="e">
        <f>'2 уровень'!#REF!</f>
        <v>#REF!</v>
      </c>
      <c r="J150" s="263" t="e">
        <f>'2 уровень'!#REF!</f>
        <v>#REF!</v>
      </c>
      <c r="K150" s="263" t="e">
        <f>'2 уровень'!#REF!</f>
        <v>#REF!</v>
      </c>
      <c r="L150" s="263" t="e">
        <f>'2 уровень'!#REF!</f>
        <v>#REF!</v>
      </c>
      <c r="M150" s="263" t="e">
        <f>'2 уровень'!#REF!</f>
        <v>#REF!</v>
      </c>
      <c r="N150" s="263" t="e">
        <f>'2 уровень'!#REF!</f>
        <v>#REF!</v>
      </c>
      <c r="O150" s="263" t="e">
        <f>'2 уровень'!#REF!</f>
        <v>#REF!</v>
      </c>
      <c r="P150" s="263" t="e">
        <f>'2 уровень'!#REF!</f>
        <v>#REF!</v>
      </c>
      <c r="Q150" s="263">
        <f>'2 уровень'!I235</f>
        <v>329.93333333333334</v>
      </c>
      <c r="R150" s="262">
        <f>'2 уровень'!J235</f>
        <v>76.20702</v>
      </c>
      <c r="S150" s="262">
        <f>'2 уровень'!K235</f>
        <v>-253.72631333333334</v>
      </c>
      <c r="T150" s="262">
        <f>'2 уровень'!L235</f>
        <v>-1.29505</v>
      </c>
      <c r="U150" s="262">
        <f>'2 уровень'!M235</f>
        <v>74.911969999999997</v>
      </c>
      <c r="V150" s="263">
        <f>'2 уровень'!N235</f>
        <v>23.097702566174984</v>
      </c>
      <c r="W150" s="68"/>
      <c r="Y150" s="588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  <c r="BT150" s="31"/>
      <c r="BU150" s="31"/>
      <c r="BV150" s="31"/>
      <c r="BW150" s="31"/>
      <c r="BX150" s="31"/>
      <c r="BY150" s="31"/>
      <c r="BZ150" s="31"/>
      <c r="CA150" s="31"/>
      <c r="CB150" s="31"/>
      <c r="CC150" s="31"/>
      <c r="CD150" s="31"/>
      <c r="CE150" s="31"/>
      <c r="CF150" s="31"/>
      <c r="CG150" s="31"/>
      <c r="CH150" s="31"/>
      <c r="CI150" s="31"/>
      <c r="CJ150" s="31"/>
      <c r="CK150" s="31"/>
      <c r="CL150" s="31"/>
      <c r="CM150" s="31"/>
      <c r="CN150" s="31"/>
      <c r="CO150" s="31"/>
      <c r="CP150" s="31"/>
      <c r="CQ150" s="31"/>
      <c r="CR150" s="31"/>
      <c r="CS150" s="31"/>
      <c r="CT150" s="31"/>
      <c r="CU150" s="31"/>
      <c r="CV150" s="31"/>
      <c r="CW150" s="31"/>
      <c r="CX150" s="31"/>
      <c r="CY150" s="31"/>
      <c r="CZ150" s="31"/>
      <c r="DA150" s="31"/>
      <c r="DB150" s="31"/>
      <c r="DC150" s="31"/>
      <c r="DD150" s="31"/>
      <c r="DE150" s="31"/>
      <c r="DF150" s="31"/>
      <c r="DG150" s="31"/>
      <c r="DH150" s="31"/>
      <c r="DI150" s="31"/>
      <c r="DJ150" s="31"/>
      <c r="DK150" s="31"/>
      <c r="DL150" s="31"/>
      <c r="DM150" s="31"/>
      <c r="DN150" s="31"/>
      <c r="DO150" s="31"/>
      <c r="DP150" s="31"/>
      <c r="DQ150" s="31"/>
      <c r="DR150" s="31"/>
      <c r="DS150" s="31"/>
      <c r="DT150" s="31"/>
      <c r="DU150" s="31"/>
      <c r="DV150" s="31"/>
      <c r="DW150" s="31"/>
      <c r="DX150" s="31"/>
      <c r="DY150" s="31"/>
      <c r="DZ150" s="31"/>
      <c r="EA150" s="31"/>
      <c r="EB150" s="31"/>
      <c r="EC150" s="31"/>
      <c r="ED150" s="31"/>
      <c r="EE150" s="31"/>
      <c r="EF150" s="31"/>
      <c r="EG150" s="31"/>
      <c r="EH150" s="31"/>
      <c r="EI150" s="31"/>
      <c r="EJ150" s="31"/>
      <c r="EK150" s="31"/>
      <c r="EL150" s="31"/>
      <c r="EM150" s="31"/>
      <c r="EN150" s="31"/>
      <c r="EO150" s="31"/>
      <c r="EP150" s="31"/>
      <c r="EQ150" s="31"/>
      <c r="ER150" s="31"/>
      <c r="ES150" s="31"/>
      <c r="ET150" s="31"/>
      <c r="EU150" s="31"/>
      <c r="EV150" s="31"/>
      <c r="EW150" s="31"/>
      <c r="EX150" s="31"/>
      <c r="EY150" s="31"/>
      <c r="EZ150" s="31"/>
      <c r="FA150" s="31"/>
      <c r="FB150" s="31"/>
      <c r="FC150" s="31"/>
      <c r="FD150" s="31"/>
      <c r="FE150" s="31"/>
      <c r="FF150" s="31"/>
      <c r="FG150" s="31"/>
      <c r="FH150" s="31"/>
      <c r="FI150" s="31"/>
      <c r="FJ150" s="31"/>
      <c r="FK150" s="31"/>
      <c r="FL150" s="31"/>
      <c r="FM150" s="31"/>
      <c r="FN150" s="31"/>
      <c r="FO150" s="31"/>
      <c r="FP150" s="31"/>
      <c r="FQ150" s="31"/>
      <c r="FR150" s="31"/>
      <c r="FS150" s="31"/>
      <c r="FT150" s="31"/>
      <c r="FU150" s="31"/>
      <c r="FV150" s="31"/>
      <c r="FW150" s="31"/>
      <c r="FX150" s="31"/>
      <c r="FY150" s="31"/>
      <c r="FZ150" s="31"/>
      <c r="GA150" s="31"/>
      <c r="GB150" s="31"/>
      <c r="GC150" s="31"/>
      <c r="GD150" s="31"/>
      <c r="GE150" s="31"/>
      <c r="GF150" s="31"/>
      <c r="GG150" s="31"/>
      <c r="GH150" s="31"/>
      <c r="GI150" s="31"/>
      <c r="GJ150" s="31"/>
      <c r="GK150" s="31"/>
      <c r="GL150" s="31"/>
      <c r="GM150" s="31"/>
      <c r="GN150" s="31"/>
      <c r="GO150" s="31"/>
      <c r="GP150" s="31"/>
    </row>
    <row r="151" spans="1:198" ht="45" x14ac:dyDescent="0.25">
      <c r="A151" s="75" t="s">
        <v>90</v>
      </c>
      <c r="B151" s="144">
        <f>'2 уровень'!C236</f>
        <v>0</v>
      </c>
      <c r="C151" s="144">
        <f>'2 уровень'!D236</f>
        <v>0</v>
      </c>
      <c r="D151" s="33">
        <f>'2 уровень'!E236</f>
        <v>0</v>
      </c>
      <c r="E151" s="145">
        <f>'2 уровень'!F236</f>
        <v>0</v>
      </c>
      <c r="F151" s="263">
        <f>'2 уровень'!G236</f>
        <v>0</v>
      </c>
      <c r="G151" s="263">
        <f>'2 уровень'!H236</f>
        <v>0</v>
      </c>
      <c r="H151" s="263" t="e">
        <f>'2 уровень'!#REF!</f>
        <v>#REF!</v>
      </c>
      <c r="I151" s="263" t="e">
        <f>'2 уровень'!#REF!</f>
        <v>#REF!</v>
      </c>
      <c r="J151" s="263" t="e">
        <f>'2 уровень'!#REF!</f>
        <v>#REF!</v>
      </c>
      <c r="K151" s="263" t="e">
        <f>'2 уровень'!#REF!</f>
        <v>#REF!</v>
      </c>
      <c r="L151" s="263" t="e">
        <f>'2 уровень'!#REF!</f>
        <v>#REF!</v>
      </c>
      <c r="M151" s="263" t="e">
        <f>'2 уровень'!#REF!</f>
        <v>#REF!</v>
      </c>
      <c r="N151" s="263" t="e">
        <f>'2 уровень'!#REF!</f>
        <v>#REF!</v>
      </c>
      <c r="O151" s="263" t="e">
        <f>'2 уровень'!#REF!</f>
        <v>#REF!</v>
      </c>
      <c r="P151" s="263" t="e">
        <f>'2 уровень'!#REF!</f>
        <v>#REF!</v>
      </c>
      <c r="Q151" s="263">
        <f>'2 уровень'!I236</f>
        <v>0</v>
      </c>
      <c r="R151" s="262">
        <f>'2 уровень'!J236</f>
        <v>0</v>
      </c>
      <c r="S151" s="262">
        <f>'2 уровень'!K236</f>
        <v>0</v>
      </c>
      <c r="T151" s="262">
        <f>'2 уровень'!L236</f>
        <v>0</v>
      </c>
      <c r="U151" s="262">
        <f>'2 уровень'!M236</f>
        <v>0</v>
      </c>
      <c r="V151" s="263">
        <f>'2 уровень'!N236</f>
        <v>0</v>
      </c>
      <c r="W151" s="68"/>
      <c r="Y151" s="588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  <c r="BM151" s="31"/>
      <c r="BN151" s="31"/>
      <c r="BO151" s="31"/>
      <c r="BP151" s="31"/>
      <c r="BQ151" s="31"/>
      <c r="BR151" s="31"/>
      <c r="BS151" s="31"/>
      <c r="BT151" s="31"/>
      <c r="BU151" s="31"/>
      <c r="BV151" s="31"/>
      <c r="BW151" s="31"/>
      <c r="BX151" s="31"/>
      <c r="BY151" s="31"/>
      <c r="BZ151" s="31"/>
      <c r="CA151" s="31"/>
      <c r="CB151" s="31"/>
      <c r="CC151" s="31"/>
      <c r="CD151" s="31"/>
      <c r="CE151" s="31"/>
      <c r="CF151" s="31"/>
      <c r="CG151" s="31"/>
      <c r="CH151" s="31"/>
      <c r="CI151" s="31"/>
      <c r="CJ151" s="31"/>
      <c r="CK151" s="31"/>
      <c r="CL151" s="31"/>
      <c r="CM151" s="31"/>
      <c r="CN151" s="31"/>
      <c r="CO151" s="31"/>
      <c r="CP151" s="31"/>
      <c r="CQ151" s="31"/>
      <c r="CR151" s="31"/>
      <c r="CS151" s="31"/>
      <c r="CT151" s="31"/>
      <c r="CU151" s="31"/>
      <c r="CV151" s="31"/>
      <c r="CW151" s="31"/>
      <c r="CX151" s="31"/>
      <c r="CY151" s="31"/>
      <c r="CZ151" s="31"/>
      <c r="DA151" s="31"/>
      <c r="DB151" s="31"/>
      <c r="DC151" s="31"/>
      <c r="DD151" s="31"/>
      <c r="DE151" s="31"/>
      <c r="DF151" s="31"/>
      <c r="DG151" s="31"/>
      <c r="DH151" s="31"/>
      <c r="DI151" s="31"/>
      <c r="DJ151" s="31"/>
      <c r="DK151" s="31"/>
      <c r="DL151" s="31"/>
      <c r="DM151" s="31"/>
      <c r="DN151" s="31"/>
      <c r="DO151" s="31"/>
      <c r="DP151" s="31"/>
      <c r="DQ151" s="31"/>
      <c r="DR151" s="31"/>
      <c r="DS151" s="31"/>
      <c r="DT151" s="31"/>
      <c r="DU151" s="31"/>
      <c r="DV151" s="31"/>
      <c r="DW151" s="31"/>
      <c r="DX151" s="31"/>
      <c r="DY151" s="31"/>
      <c r="DZ151" s="31"/>
      <c r="EA151" s="31"/>
      <c r="EB151" s="31"/>
      <c r="EC151" s="31"/>
      <c r="ED151" s="31"/>
      <c r="EE151" s="31"/>
      <c r="EF151" s="31"/>
      <c r="EG151" s="31"/>
      <c r="EH151" s="31"/>
      <c r="EI151" s="31"/>
      <c r="EJ151" s="31"/>
      <c r="EK151" s="31"/>
      <c r="EL151" s="31"/>
      <c r="EM151" s="31"/>
      <c r="EN151" s="31"/>
      <c r="EO151" s="31"/>
      <c r="EP151" s="31"/>
      <c r="EQ151" s="31"/>
      <c r="ER151" s="31"/>
      <c r="ES151" s="31"/>
      <c r="ET151" s="31"/>
      <c r="EU151" s="31"/>
      <c r="EV151" s="31"/>
      <c r="EW151" s="31"/>
      <c r="EX151" s="31"/>
      <c r="EY151" s="31"/>
      <c r="EZ151" s="31"/>
      <c r="FA151" s="31"/>
      <c r="FB151" s="31"/>
      <c r="FC151" s="31"/>
      <c r="FD151" s="31"/>
      <c r="FE151" s="31"/>
      <c r="FF151" s="31"/>
      <c r="FG151" s="31"/>
      <c r="FH151" s="31"/>
      <c r="FI151" s="31"/>
      <c r="FJ151" s="31"/>
      <c r="FK151" s="31"/>
      <c r="FL151" s="31"/>
      <c r="FM151" s="31"/>
      <c r="FN151" s="31"/>
      <c r="FO151" s="31"/>
      <c r="FP151" s="31"/>
      <c r="FQ151" s="31"/>
      <c r="FR151" s="31"/>
      <c r="FS151" s="31"/>
      <c r="FT151" s="31"/>
      <c r="FU151" s="31"/>
      <c r="FV151" s="31"/>
      <c r="FW151" s="31"/>
      <c r="FX151" s="31"/>
      <c r="FY151" s="31"/>
      <c r="FZ151" s="31"/>
      <c r="GA151" s="31"/>
      <c r="GB151" s="31"/>
      <c r="GC151" s="31"/>
      <c r="GD151" s="31"/>
      <c r="GE151" s="31"/>
      <c r="GF151" s="31"/>
      <c r="GG151" s="31"/>
      <c r="GH151" s="31"/>
      <c r="GI151" s="31"/>
      <c r="GJ151" s="31"/>
      <c r="GK151" s="31"/>
      <c r="GL151" s="31"/>
      <c r="GM151" s="31"/>
      <c r="GN151" s="31"/>
      <c r="GO151" s="31"/>
      <c r="GP151" s="31"/>
    </row>
    <row r="152" spans="1:198" ht="60" x14ac:dyDescent="0.25">
      <c r="A152" s="75" t="s">
        <v>45</v>
      </c>
      <c r="B152" s="144">
        <f>'2 уровень'!C237</f>
        <v>5931</v>
      </c>
      <c r="C152" s="144">
        <f>'2 уровень'!D237</f>
        <v>989</v>
      </c>
      <c r="D152" s="33">
        <f>'2 уровень'!E237</f>
        <v>774</v>
      </c>
      <c r="E152" s="145">
        <f>'2 уровень'!F237</f>
        <v>78.260869565217391</v>
      </c>
      <c r="F152" s="263">
        <f>'2 уровень'!G237</f>
        <v>20805.227070000001</v>
      </c>
      <c r="G152" s="263">
        <f>'2 уровень'!H237</f>
        <v>20805.227070000001</v>
      </c>
      <c r="H152" s="263" t="e">
        <f>'2 уровень'!#REF!</f>
        <v>#REF!</v>
      </c>
      <c r="I152" s="263" t="e">
        <f>'2 уровень'!#REF!</f>
        <v>#REF!</v>
      </c>
      <c r="J152" s="263" t="e">
        <f>'2 уровень'!#REF!</f>
        <v>#REF!</v>
      </c>
      <c r="K152" s="263" t="e">
        <f>'2 уровень'!#REF!</f>
        <v>#REF!</v>
      </c>
      <c r="L152" s="263" t="e">
        <f>'2 уровень'!#REF!</f>
        <v>#REF!</v>
      </c>
      <c r="M152" s="263" t="e">
        <f>'2 уровень'!#REF!</f>
        <v>#REF!</v>
      </c>
      <c r="N152" s="263" t="e">
        <f>'2 уровень'!#REF!</f>
        <v>#REF!</v>
      </c>
      <c r="O152" s="263" t="e">
        <f>'2 уровень'!#REF!</f>
        <v>#REF!</v>
      </c>
      <c r="P152" s="263" t="e">
        <f>'2 уровень'!#REF!</f>
        <v>#REF!</v>
      </c>
      <c r="Q152" s="263">
        <f>'2 уровень'!I237</f>
        <v>3467.5378450000003</v>
      </c>
      <c r="R152" s="262">
        <f>'2 уровень'!J237</f>
        <v>4285.530840000004</v>
      </c>
      <c r="S152" s="262">
        <f>'2 уровень'!K237</f>
        <v>817.9929950000037</v>
      </c>
      <c r="T152" s="262">
        <f>'2 уровень'!L237</f>
        <v>0</v>
      </c>
      <c r="U152" s="262">
        <f>'2 уровень'!M237</f>
        <v>4285.530840000004</v>
      </c>
      <c r="V152" s="263">
        <f>'2 уровень'!N237</f>
        <v>123.59002357189857</v>
      </c>
      <c r="W152" s="68"/>
      <c r="Y152" s="588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  <c r="BT152" s="31"/>
      <c r="BU152" s="31"/>
      <c r="BV152" s="31"/>
      <c r="BW152" s="31"/>
      <c r="BX152" s="31"/>
      <c r="BY152" s="31"/>
      <c r="BZ152" s="31"/>
      <c r="CA152" s="31"/>
      <c r="CB152" s="31"/>
      <c r="CC152" s="31"/>
      <c r="CD152" s="31"/>
      <c r="CE152" s="31"/>
      <c r="CF152" s="31"/>
      <c r="CG152" s="31"/>
      <c r="CH152" s="31"/>
      <c r="CI152" s="31"/>
      <c r="CJ152" s="31"/>
      <c r="CK152" s="31"/>
      <c r="CL152" s="31"/>
      <c r="CM152" s="31"/>
      <c r="CN152" s="31"/>
      <c r="CO152" s="31"/>
      <c r="CP152" s="31"/>
      <c r="CQ152" s="31"/>
      <c r="CR152" s="31"/>
      <c r="CS152" s="31"/>
      <c r="CT152" s="31"/>
      <c r="CU152" s="31"/>
      <c r="CV152" s="31"/>
      <c r="CW152" s="31"/>
      <c r="CX152" s="31"/>
      <c r="CY152" s="31"/>
      <c r="CZ152" s="31"/>
      <c r="DA152" s="31"/>
      <c r="DB152" s="31"/>
      <c r="DC152" s="31"/>
      <c r="DD152" s="31"/>
      <c r="DE152" s="31"/>
      <c r="DF152" s="31"/>
      <c r="DG152" s="31"/>
      <c r="DH152" s="31"/>
      <c r="DI152" s="31"/>
      <c r="DJ152" s="31"/>
      <c r="DK152" s="31"/>
      <c r="DL152" s="31"/>
      <c r="DM152" s="31"/>
      <c r="DN152" s="31"/>
      <c r="DO152" s="31"/>
      <c r="DP152" s="31"/>
      <c r="DQ152" s="31"/>
      <c r="DR152" s="31"/>
      <c r="DS152" s="31"/>
      <c r="DT152" s="31"/>
      <c r="DU152" s="31"/>
      <c r="DV152" s="31"/>
      <c r="DW152" s="31"/>
      <c r="DX152" s="31"/>
      <c r="DY152" s="31"/>
      <c r="DZ152" s="31"/>
      <c r="EA152" s="31"/>
      <c r="EB152" s="31"/>
      <c r="EC152" s="31"/>
      <c r="ED152" s="31"/>
      <c r="EE152" s="31"/>
      <c r="EF152" s="31"/>
      <c r="EG152" s="31"/>
      <c r="EH152" s="31"/>
      <c r="EI152" s="31"/>
      <c r="EJ152" s="31"/>
      <c r="EK152" s="31"/>
      <c r="EL152" s="31"/>
      <c r="EM152" s="31"/>
      <c r="EN152" s="31"/>
      <c r="EO152" s="31"/>
      <c r="EP152" s="31"/>
      <c r="EQ152" s="31"/>
      <c r="ER152" s="31"/>
      <c r="ES152" s="31"/>
      <c r="ET152" s="31"/>
      <c r="EU152" s="31"/>
      <c r="EV152" s="31"/>
      <c r="EW152" s="31"/>
      <c r="EX152" s="31"/>
      <c r="EY152" s="31"/>
      <c r="EZ152" s="31"/>
      <c r="FA152" s="31"/>
      <c r="FB152" s="31"/>
      <c r="FC152" s="31"/>
      <c r="FD152" s="31"/>
      <c r="FE152" s="31"/>
      <c r="FF152" s="31"/>
      <c r="FG152" s="31"/>
      <c r="FH152" s="31"/>
      <c r="FI152" s="31"/>
      <c r="FJ152" s="31"/>
      <c r="FK152" s="31"/>
      <c r="FL152" s="31"/>
      <c r="FM152" s="31"/>
      <c r="FN152" s="31"/>
      <c r="FO152" s="31"/>
      <c r="FP152" s="31"/>
      <c r="FQ152" s="31"/>
      <c r="FR152" s="31"/>
      <c r="FS152" s="31"/>
      <c r="FT152" s="31"/>
      <c r="FU152" s="31"/>
      <c r="FV152" s="31"/>
      <c r="FW152" s="31"/>
      <c r="FX152" s="31"/>
      <c r="FY152" s="31"/>
      <c r="FZ152" s="31"/>
      <c r="GA152" s="31"/>
      <c r="GB152" s="31"/>
      <c r="GC152" s="31"/>
      <c r="GD152" s="31"/>
      <c r="GE152" s="31"/>
      <c r="GF152" s="31"/>
      <c r="GG152" s="31"/>
      <c r="GH152" s="31"/>
      <c r="GI152" s="31"/>
      <c r="GJ152" s="31"/>
      <c r="GK152" s="31"/>
      <c r="GL152" s="31"/>
      <c r="GM152" s="31"/>
      <c r="GN152" s="31"/>
      <c r="GO152" s="31"/>
      <c r="GP152" s="31"/>
    </row>
    <row r="153" spans="1:198" ht="45" x14ac:dyDescent="0.25">
      <c r="A153" s="75" t="s">
        <v>63</v>
      </c>
      <c r="B153" s="144">
        <f>'2 уровень'!C238</f>
        <v>2077</v>
      </c>
      <c r="C153" s="144">
        <f>'2 уровень'!D238</f>
        <v>346</v>
      </c>
      <c r="D153" s="33">
        <f>'2 уровень'!E238</f>
        <v>353</v>
      </c>
      <c r="E153" s="145">
        <f>'2 уровень'!F238</f>
        <v>102.02312138728324</v>
      </c>
      <c r="F153" s="263">
        <f>'2 уровень'!G238</f>
        <v>3208.5080600000001</v>
      </c>
      <c r="G153" s="263">
        <f>'2 уровень'!H238</f>
        <v>3208.5080600000001</v>
      </c>
      <c r="H153" s="263" t="e">
        <f>'2 уровень'!#REF!</f>
        <v>#REF!</v>
      </c>
      <c r="I153" s="263" t="e">
        <f>'2 уровень'!#REF!</f>
        <v>#REF!</v>
      </c>
      <c r="J153" s="263" t="e">
        <f>'2 уровень'!#REF!</f>
        <v>#REF!</v>
      </c>
      <c r="K153" s="263" t="e">
        <f>'2 уровень'!#REF!</f>
        <v>#REF!</v>
      </c>
      <c r="L153" s="263" t="e">
        <f>'2 уровень'!#REF!</f>
        <v>#REF!</v>
      </c>
      <c r="M153" s="263" t="e">
        <f>'2 уровень'!#REF!</f>
        <v>#REF!</v>
      </c>
      <c r="N153" s="263" t="e">
        <f>'2 уровень'!#REF!</f>
        <v>#REF!</v>
      </c>
      <c r="O153" s="263" t="e">
        <f>'2 уровень'!#REF!</f>
        <v>#REF!</v>
      </c>
      <c r="P153" s="263" t="e">
        <f>'2 уровень'!#REF!</f>
        <v>#REF!</v>
      </c>
      <c r="Q153" s="263">
        <f>'2 уровень'!I238</f>
        <v>534.75134333333335</v>
      </c>
      <c r="R153" s="262">
        <f>'2 уровень'!J238</f>
        <v>549.66527000000031</v>
      </c>
      <c r="S153" s="262">
        <f>'2 уровень'!K238</f>
        <v>14.913926666666953</v>
      </c>
      <c r="T153" s="262">
        <f>'2 уровень'!L238</f>
        <v>0</v>
      </c>
      <c r="U153" s="262">
        <f>'2 уровень'!M238</f>
        <v>549.66527000000031</v>
      </c>
      <c r="V153" s="263">
        <f>'2 уровень'!N238</f>
        <v>102.78894608729772</v>
      </c>
      <c r="W153" s="68"/>
      <c r="Y153" s="588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  <c r="BN153" s="31"/>
      <c r="BO153" s="31"/>
      <c r="BP153" s="31"/>
      <c r="BQ153" s="31"/>
      <c r="BR153" s="31"/>
      <c r="BS153" s="31"/>
      <c r="BT153" s="31"/>
      <c r="BU153" s="31"/>
      <c r="BV153" s="31"/>
      <c r="BW153" s="31"/>
      <c r="BX153" s="31"/>
      <c r="BY153" s="31"/>
      <c r="BZ153" s="31"/>
      <c r="CA153" s="31"/>
      <c r="CB153" s="31"/>
      <c r="CC153" s="31"/>
      <c r="CD153" s="31"/>
      <c r="CE153" s="31"/>
      <c r="CF153" s="31"/>
      <c r="CG153" s="31"/>
      <c r="CH153" s="31"/>
      <c r="CI153" s="31"/>
      <c r="CJ153" s="31"/>
      <c r="CK153" s="31"/>
      <c r="CL153" s="31"/>
      <c r="CM153" s="31"/>
      <c r="CN153" s="31"/>
      <c r="CO153" s="31"/>
      <c r="CP153" s="31"/>
      <c r="CQ153" s="31"/>
      <c r="CR153" s="31"/>
      <c r="CS153" s="31"/>
      <c r="CT153" s="31"/>
      <c r="CU153" s="31"/>
      <c r="CV153" s="31"/>
      <c r="CW153" s="31"/>
      <c r="CX153" s="31"/>
      <c r="CY153" s="31"/>
      <c r="CZ153" s="31"/>
      <c r="DA153" s="31"/>
      <c r="DB153" s="31"/>
      <c r="DC153" s="31"/>
      <c r="DD153" s="31"/>
      <c r="DE153" s="31"/>
      <c r="DF153" s="31"/>
      <c r="DG153" s="31"/>
      <c r="DH153" s="31"/>
      <c r="DI153" s="31"/>
      <c r="DJ153" s="31"/>
      <c r="DK153" s="31"/>
      <c r="DL153" s="31"/>
      <c r="DM153" s="31"/>
      <c r="DN153" s="31"/>
      <c r="DO153" s="31"/>
      <c r="DP153" s="31"/>
      <c r="DQ153" s="31"/>
      <c r="DR153" s="31"/>
      <c r="DS153" s="31"/>
      <c r="DT153" s="31"/>
      <c r="DU153" s="31"/>
      <c r="DV153" s="31"/>
      <c r="DW153" s="31"/>
      <c r="DX153" s="31"/>
      <c r="DY153" s="31"/>
      <c r="DZ153" s="31"/>
      <c r="EA153" s="31"/>
      <c r="EB153" s="31"/>
      <c r="EC153" s="31"/>
      <c r="ED153" s="31"/>
      <c r="EE153" s="31"/>
      <c r="EF153" s="31"/>
      <c r="EG153" s="31"/>
      <c r="EH153" s="31"/>
      <c r="EI153" s="31"/>
      <c r="EJ153" s="31"/>
      <c r="EK153" s="31"/>
      <c r="EL153" s="31"/>
      <c r="EM153" s="31"/>
      <c r="EN153" s="31"/>
      <c r="EO153" s="31"/>
      <c r="EP153" s="31"/>
      <c r="EQ153" s="31"/>
      <c r="ER153" s="31"/>
      <c r="ES153" s="31"/>
      <c r="ET153" s="31"/>
      <c r="EU153" s="31"/>
      <c r="EV153" s="31"/>
      <c r="EW153" s="31"/>
      <c r="EX153" s="31"/>
      <c r="EY153" s="31"/>
      <c r="EZ153" s="31"/>
      <c r="FA153" s="31"/>
      <c r="FB153" s="31"/>
      <c r="FC153" s="31"/>
      <c r="FD153" s="31"/>
      <c r="FE153" s="31"/>
      <c r="FF153" s="31"/>
      <c r="FG153" s="31"/>
      <c r="FH153" s="31"/>
      <c r="FI153" s="31"/>
      <c r="FJ153" s="31"/>
      <c r="FK153" s="31"/>
      <c r="FL153" s="31"/>
      <c r="FM153" s="31"/>
      <c r="FN153" s="31"/>
      <c r="FO153" s="31"/>
      <c r="FP153" s="31"/>
      <c r="FQ153" s="31"/>
      <c r="FR153" s="31"/>
      <c r="FS153" s="31"/>
      <c r="FT153" s="31"/>
      <c r="FU153" s="31"/>
      <c r="FV153" s="31"/>
      <c r="FW153" s="31"/>
      <c r="FX153" s="31"/>
      <c r="FY153" s="31"/>
      <c r="FZ153" s="31"/>
      <c r="GA153" s="31"/>
      <c r="GB153" s="31"/>
      <c r="GC153" s="31"/>
      <c r="GD153" s="31"/>
      <c r="GE153" s="31"/>
      <c r="GF153" s="31"/>
      <c r="GG153" s="31"/>
      <c r="GH153" s="31"/>
      <c r="GI153" s="31"/>
      <c r="GJ153" s="31"/>
      <c r="GK153" s="31"/>
      <c r="GL153" s="31"/>
      <c r="GM153" s="31"/>
      <c r="GN153" s="31"/>
      <c r="GO153" s="31"/>
      <c r="GP153" s="31"/>
    </row>
    <row r="154" spans="1:198" ht="15.75" thickBot="1" x14ac:dyDescent="0.3">
      <c r="A154" s="74" t="s">
        <v>4</v>
      </c>
      <c r="B154" s="144">
        <f>'2 уровень'!C239</f>
        <v>0</v>
      </c>
      <c r="C154" s="144">
        <f>'2 уровень'!D239</f>
        <v>0</v>
      </c>
      <c r="D154" s="33">
        <f>'2 уровень'!E239</f>
        <v>0</v>
      </c>
      <c r="E154" s="145">
        <f>'2 уровень'!F239</f>
        <v>0</v>
      </c>
      <c r="F154" s="263">
        <f>'2 уровень'!G239</f>
        <v>42923.610369999995</v>
      </c>
      <c r="G154" s="263">
        <f>'2 уровень'!H239</f>
        <v>42923.610369999995</v>
      </c>
      <c r="H154" s="263" t="e">
        <f>'2 уровень'!#REF!</f>
        <v>#REF!</v>
      </c>
      <c r="I154" s="263" t="e">
        <f>'2 уровень'!#REF!</f>
        <v>#REF!</v>
      </c>
      <c r="J154" s="263" t="e">
        <f>'2 уровень'!#REF!</f>
        <v>#REF!</v>
      </c>
      <c r="K154" s="263" t="e">
        <f>'2 уровень'!#REF!</f>
        <v>#REF!</v>
      </c>
      <c r="L154" s="263" t="e">
        <f>'2 уровень'!#REF!</f>
        <v>#REF!</v>
      </c>
      <c r="M154" s="263" t="e">
        <f>'2 уровень'!#REF!</f>
        <v>#REF!</v>
      </c>
      <c r="N154" s="263" t="e">
        <f>'2 уровень'!#REF!</f>
        <v>#REF!</v>
      </c>
      <c r="O154" s="263" t="e">
        <f>'2 уровень'!#REF!</f>
        <v>#REF!</v>
      </c>
      <c r="P154" s="263" t="e">
        <f>'2 уровень'!#REF!</f>
        <v>#REF!</v>
      </c>
      <c r="Q154" s="263">
        <f>'2 уровень'!I239</f>
        <v>7153.935061666667</v>
      </c>
      <c r="R154" s="262">
        <f>'2 уровень'!J239</f>
        <v>6573.6409400000039</v>
      </c>
      <c r="S154" s="262">
        <f>'2 уровень'!K239</f>
        <v>-580.29412166666282</v>
      </c>
      <c r="T154" s="262">
        <f>'2 уровень'!L239</f>
        <v>-55.675539999999998</v>
      </c>
      <c r="U154" s="262">
        <f>'2 уровень'!M239</f>
        <v>6517.9654000000046</v>
      </c>
      <c r="V154" s="263">
        <f>'2 уровень'!N239</f>
        <v>91.888462550127329</v>
      </c>
      <c r="W154" s="68"/>
      <c r="Y154" s="588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  <c r="BT154" s="31"/>
      <c r="BU154" s="31"/>
      <c r="BV154" s="31"/>
      <c r="BW154" s="31"/>
      <c r="BX154" s="31"/>
      <c r="BY154" s="31"/>
      <c r="BZ154" s="31"/>
      <c r="CA154" s="31"/>
      <c r="CB154" s="31"/>
      <c r="CC154" s="31"/>
      <c r="CD154" s="31"/>
      <c r="CE154" s="31"/>
      <c r="CF154" s="31"/>
      <c r="CG154" s="31"/>
      <c r="CH154" s="31"/>
      <c r="CI154" s="31"/>
      <c r="CJ154" s="31"/>
      <c r="CK154" s="31"/>
      <c r="CL154" s="31"/>
      <c r="CM154" s="31"/>
      <c r="CN154" s="31"/>
      <c r="CO154" s="31"/>
      <c r="CP154" s="31"/>
      <c r="CQ154" s="31"/>
      <c r="CR154" s="31"/>
      <c r="CS154" s="31"/>
      <c r="CT154" s="31"/>
      <c r="CU154" s="31"/>
      <c r="CV154" s="31"/>
      <c r="CW154" s="31"/>
      <c r="CX154" s="31"/>
      <c r="CY154" s="31"/>
      <c r="CZ154" s="31"/>
      <c r="DA154" s="31"/>
      <c r="DB154" s="31"/>
      <c r="DC154" s="31"/>
      <c r="DD154" s="31"/>
      <c r="DE154" s="31"/>
      <c r="DF154" s="31"/>
      <c r="DG154" s="31"/>
      <c r="DH154" s="31"/>
      <c r="DI154" s="31"/>
      <c r="DJ154" s="31"/>
      <c r="DK154" s="31"/>
      <c r="DL154" s="31"/>
      <c r="DM154" s="31"/>
      <c r="DN154" s="31"/>
      <c r="DO154" s="31"/>
      <c r="DP154" s="31"/>
      <c r="DQ154" s="31"/>
      <c r="DR154" s="31"/>
      <c r="DS154" s="31"/>
      <c r="DT154" s="31"/>
      <c r="DU154" s="31"/>
      <c r="DV154" s="31"/>
      <c r="DW154" s="31"/>
      <c r="DX154" s="31"/>
      <c r="DY154" s="31"/>
      <c r="DZ154" s="31"/>
      <c r="EA154" s="31"/>
      <c r="EB154" s="31"/>
      <c r="EC154" s="31"/>
      <c r="ED154" s="31"/>
      <c r="EE154" s="31"/>
      <c r="EF154" s="31"/>
      <c r="EG154" s="31"/>
      <c r="EH154" s="31"/>
      <c r="EI154" s="31"/>
      <c r="EJ154" s="31"/>
      <c r="EK154" s="31"/>
      <c r="EL154" s="31"/>
      <c r="EM154" s="31"/>
      <c r="EN154" s="31"/>
      <c r="EO154" s="31"/>
      <c r="EP154" s="31"/>
      <c r="EQ154" s="31"/>
      <c r="ER154" s="31"/>
      <c r="ES154" s="31"/>
      <c r="ET154" s="31"/>
      <c r="EU154" s="31"/>
      <c r="EV154" s="31"/>
      <c r="EW154" s="31"/>
      <c r="EX154" s="31"/>
      <c r="EY154" s="31"/>
      <c r="EZ154" s="31"/>
      <c r="FA154" s="31"/>
      <c r="FB154" s="31"/>
      <c r="FC154" s="31"/>
      <c r="FD154" s="31"/>
      <c r="FE154" s="31"/>
      <c r="FF154" s="31"/>
      <c r="FG154" s="31"/>
      <c r="FH154" s="31"/>
      <c r="FI154" s="31"/>
      <c r="FJ154" s="31"/>
      <c r="FK154" s="31"/>
      <c r="FL154" s="31"/>
      <c r="FM154" s="31"/>
      <c r="FN154" s="31"/>
      <c r="FO154" s="31"/>
      <c r="FP154" s="31"/>
      <c r="FQ154" s="31"/>
      <c r="FR154" s="31"/>
      <c r="FS154" s="31"/>
      <c r="FT154" s="31"/>
      <c r="FU154" s="31"/>
      <c r="FV154" s="31"/>
      <c r="FW154" s="31"/>
      <c r="FX154" s="31"/>
      <c r="FY154" s="31"/>
      <c r="FZ154" s="31"/>
      <c r="GA154" s="31"/>
      <c r="GB154" s="31"/>
      <c r="GC154" s="31"/>
      <c r="GD154" s="31"/>
      <c r="GE154" s="31"/>
      <c r="GF154" s="31"/>
      <c r="GG154" s="31"/>
      <c r="GH154" s="31"/>
      <c r="GI154" s="31"/>
      <c r="GJ154" s="31"/>
      <c r="GK154" s="31"/>
      <c r="GL154" s="31"/>
      <c r="GM154" s="31"/>
      <c r="GN154" s="31"/>
      <c r="GO154" s="31"/>
      <c r="GP154" s="31"/>
    </row>
    <row r="155" spans="1:198" ht="15" customHeight="1" x14ac:dyDescent="0.25">
      <c r="A155" s="64" t="s">
        <v>14</v>
      </c>
      <c r="B155" s="65"/>
      <c r="C155" s="65"/>
      <c r="D155" s="65"/>
      <c r="E155" s="103"/>
      <c r="F155" s="260"/>
      <c r="G155" s="260"/>
      <c r="H155" s="260"/>
      <c r="I155" s="260"/>
      <c r="J155" s="260"/>
      <c r="K155" s="260"/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68"/>
      <c r="Y155" s="588"/>
    </row>
    <row r="156" spans="1:198" ht="30" x14ac:dyDescent="0.25">
      <c r="A156" s="207" t="s">
        <v>74</v>
      </c>
      <c r="B156" s="205">
        <f>'2 уровень'!C254</f>
        <v>7990</v>
      </c>
      <c r="C156" s="205">
        <f>'2 уровень'!D254</f>
        <v>1332</v>
      </c>
      <c r="D156" s="205">
        <f>'2 уровень'!E254</f>
        <v>931</v>
      </c>
      <c r="E156" s="206">
        <f>'2 уровень'!F254</f>
        <v>69.894894894894904</v>
      </c>
      <c r="F156" s="261">
        <f>'2 уровень'!G254</f>
        <v>25471.317299999999</v>
      </c>
      <c r="G156" s="261">
        <f>'2 уровень'!H254</f>
        <v>25471.317299999999</v>
      </c>
      <c r="H156" s="261" t="e">
        <f>'2 уровень'!#REF!</f>
        <v>#REF!</v>
      </c>
      <c r="I156" s="261" t="e">
        <f>'2 уровень'!#REF!</f>
        <v>#REF!</v>
      </c>
      <c r="J156" s="261" t="e">
        <f>'2 уровень'!#REF!</f>
        <v>#REF!</v>
      </c>
      <c r="K156" s="261" t="e">
        <f>'2 уровень'!#REF!</f>
        <v>#REF!</v>
      </c>
      <c r="L156" s="261" t="e">
        <f>'2 уровень'!#REF!</f>
        <v>#REF!</v>
      </c>
      <c r="M156" s="261" t="e">
        <f>'2 уровень'!#REF!</f>
        <v>#REF!</v>
      </c>
      <c r="N156" s="261" t="e">
        <f>'2 уровень'!#REF!</f>
        <v>#REF!</v>
      </c>
      <c r="O156" s="261" t="e">
        <f>'2 уровень'!#REF!</f>
        <v>#REF!</v>
      </c>
      <c r="P156" s="261" t="e">
        <f>'2 уровень'!#REF!</f>
        <v>#REF!</v>
      </c>
      <c r="Q156" s="261">
        <f>'2 уровень'!I254</f>
        <v>4245.2195499999998</v>
      </c>
      <c r="R156" s="261">
        <f>'2 уровень'!J254</f>
        <v>2819.1329000000001</v>
      </c>
      <c r="S156" s="261">
        <f>'2 уровень'!K254</f>
        <v>-1426.0866500000002</v>
      </c>
      <c r="T156" s="261">
        <f>'2 уровень'!L254</f>
        <v>-27.935290000000002</v>
      </c>
      <c r="U156" s="261">
        <f>'2 уровень'!M254</f>
        <v>2791.1976100000002</v>
      </c>
      <c r="V156" s="261">
        <f>'2 уровень'!N254</f>
        <v>66.407234462113991</v>
      </c>
      <c r="W156" s="68"/>
      <c r="Y156" s="588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  <c r="BZ156" s="31"/>
      <c r="CA156" s="31"/>
      <c r="CB156" s="31"/>
      <c r="CC156" s="31"/>
      <c r="CD156" s="31"/>
      <c r="CE156" s="31"/>
      <c r="CF156" s="31"/>
      <c r="CG156" s="31"/>
      <c r="CH156" s="31"/>
      <c r="CI156" s="31"/>
      <c r="CJ156" s="31"/>
      <c r="CK156" s="31"/>
      <c r="CL156" s="31"/>
      <c r="CM156" s="31"/>
      <c r="CN156" s="31"/>
      <c r="CO156" s="31"/>
      <c r="CP156" s="31"/>
      <c r="CQ156" s="31"/>
      <c r="CR156" s="31"/>
      <c r="CS156" s="31"/>
      <c r="CT156" s="31"/>
      <c r="CU156" s="31"/>
      <c r="CV156" s="31"/>
      <c r="CW156" s="31"/>
      <c r="CX156" s="31"/>
      <c r="CY156" s="31"/>
      <c r="CZ156" s="31"/>
      <c r="DA156" s="31"/>
      <c r="DB156" s="31"/>
      <c r="DC156" s="31"/>
      <c r="DD156" s="31"/>
      <c r="DE156" s="31"/>
      <c r="DF156" s="31"/>
      <c r="DG156" s="31"/>
      <c r="DH156" s="31"/>
      <c r="DI156" s="31"/>
      <c r="DJ156" s="31"/>
      <c r="DK156" s="31"/>
      <c r="DL156" s="31"/>
      <c r="DM156" s="31"/>
      <c r="DN156" s="31"/>
      <c r="DO156" s="31"/>
      <c r="DP156" s="31"/>
      <c r="DQ156" s="31"/>
      <c r="DR156" s="31"/>
      <c r="DS156" s="31"/>
      <c r="DT156" s="31"/>
      <c r="DU156" s="31"/>
      <c r="DV156" s="31"/>
      <c r="DW156" s="31"/>
      <c r="DX156" s="31"/>
      <c r="DY156" s="31"/>
      <c r="DZ156" s="31"/>
      <c r="EA156" s="31"/>
      <c r="EB156" s="31"/>
      <c r="EC156" s="31"/>
      <c r="ED156" s="31"/>
      <c r="EE156" s="31"/>
      <c r="EF156" s="31"/>
      <c r="EG156" s="31"/>
      <c r="EH156" s="31"/>
      <c r="EI156" s="31"/>
      <c r="EJ156" s="31"/>
      <c r="EK156" s="31"/>
      <c r="EL156" s="31"/>
      <c r="EM156" s="31"/>
      <c r="EN156" s="31"/>
      <c r="EO156" s="31"/>
      <c r="EP156" s="31"/>
      <c r="EQ156" s="31"/>
      <c r="ER156" s="31"/>
      <c r="ES156" s="31"/>
      <c r="ET156" s="31"/>
      <c r="EU156" s="31"/>
      <c r="EV156" s="31"/>
      <c r="EW156" s="31"/>
      <c r="EX156" s="31"/>
      <c r="EY156" s="31"/>
      <c r="EZ156" s="31"/>
      <c r="FA156" s="31"/>
      <c r="FB156" s="31"/>
      <c r="FC156" s="31"/>
      <c r="FD156" s="31"/>
      <c r="FE156" s="31"/>
      <c r="FF156" s="31"/>
      <c r="FG156" s="31"/>
      <c r="FH156" s="31"/>
      <c r="FI156" s="31"/>
      <c r="FJ156" s="31"/>
      <c r="FK156" s="31"/>
      <c r="FL156" s="31"/>
      <c r="FM156" s="31"/>
      <c r="FN156" s="31"/>
      <c r="FO156" s="31"/>
      <c r="FP156" s="31"/>
      <c r="FQ156" s="31"/>
      <c r="FR156" s="31"/>
      <c r="FS156" s="31"/>
      <c r="FT156" s="31"/>
      <c r="FU156" s="31"/>
      <c r="FV156" s="31"/>
      <c r="FW156" s="31"/>
      <c r="FX156" s="31"/>
      <c r="FY156" s="31"/>
      <c r="FZ156" s="31"/>
      <c r="GA156" s="31"/>
      <c r="GB156" s="31"/>
      <c r="GC156" s="31"/>
      <c r="GD156" s="31"/>
      <c r="GE156" s="31"/>
      <c r="GF156" s="31"/>
      <c r="GG156" s="31"/>
      <c r="GH156" s="31"/>
      <c r="GI156" s="31"/>
      <c r="GJ156" s="31"/>
      <c r="GK156" s="31"/>
      <c r="GL156" s="31"/>
      <c r="GM156" s="31"/>
      <c r="GN156" s="31"/>
      <c r="GO156" s="31"/>
      <c r="GP156" s="31"/>
    </row>
    <row r="157" spans="1:198" ht="30" x14ac:dyDescent="0.25">
      <c r="A157" s="75" t="s">
        <v>43</v>
      </c>
      <c r="B157" s="33">
        <f>'2 уровень'!C255</f>
        <v>6000</v>
      </c>
      <c r="C157" s="33">
        <f>'2 уровень'!D255</f>
        <v>1000</v>
      </c>
      <c r="D157" s="33">
        <f>'2 уровень'!E255</f>
        <v>785</v>
      </c>
      <c r="E157" s="100">
        <f>'2 уровень'!F255</f>
        <v>78.5</v>
      </c>
      <c r="F157" s="262">
        <f>'2 уровень'!G255</f>
        <v>20580</v>
      </c>
      <c r="G157" s="262">
        <f>'2 уровень'!H255</f>
        <v>20580</v>
      </c>
      <c r="H157" s="262" t="e">
        <f>'2 уровень'!#REF!</f>
        <v>#REF!</v>
      </c>
      <c r="I157" s="262" t="e">
        <f>'2 уровень'!#REF!</f>
        <v>#REF!</v>
      </c>
      <c r="J157" s="262" t="e">
        <f>'2 уровень'!#REF!</f>
        <v>#REF!</v>
      </c>
      <c r="K157" s="262" t="e">
        <f>'2 уровень'!#REF!</f>
        <v>#REF!</v>
      </c>
      <c r="L157" s="262" t="e">
        <f>'2 уровень'!#REF!</f>
        <v>#REF!</v>
      </c>
      <c r="M157" s="262" t="e">
        <f>'2 уровень'!#REF!</f>
        <v>#REF!</v>
      </c>
      <c r="N157" s="262" t="e">
        <f>'2 уровень'!#REF!</f>
        <v>#REF!</v>
      </c>
      <c r="O157" s="262" t="e">
        <f>'2 уровень'!#REF!</f>
        <v>#REF!</v>
      </c>
      <c r="P157" s="262" t="e">
        <f>'2 уровень'!#REF!</f>
        <v>#REF!</v>
      </c>
      <c r="Q157" s="262">
        <f>'2 уровень'!I255</f>
        <v>3430</v>
      </c>
      <c r="R157" s="262">
        <f>'2 уровень'!J255</f>
        <v>2525.3590399999998</v>
      </c>
      <c r="S157" s="262">
        <f>'2 уровень'!K255</f>
        <v>-904.64096000000018</v>
      </c>
      <c r="T157" s="262">
        <f>'2 уровень'!L255</f>
        <v>-13.631790000000001</v>
      </c>
      <c r="U157" s="262">
        <f>'2 уровень'!M255</f>
        <v>2511.7272499999999</v>
      </c>
      <c r="V157" s="262">
        <f>'2 уровень'!N255</f>
        <v>73.625627988338181</v>
      </c>
      <c r="W157" s="68"/>
      <c r="Y157" s="588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  <c r="BZ157" s="31"/>
      <c r="CA157" s="31"/>
      <c r="CB157" s="31"/>
      <c r="CC157" s="31"/>
      <c r="CD157" s="31"/>
      <c r="CE157" s="31"/>
      <c r="CF157" s="31"/>
      <c r="CG157" s="31"/>
      <c r="CH157" s="31"/>
      <c r="CI157" s="31"/>
      <c r="CJ157" s="31"/>
      <c r="CK157" s="31"/>
      <c r="CL157" s="31"/>
      <c r="CM157" s="31"/>
      <c r="CN157" s="31"/>
      <c r="CO157" s="31"/>
      <c r="CP157" s="31"/>
      <c r="CQ157" s="31"/>
      <c r="CR157" s="31"/>
      <c r="CS157" s="31"/>
      <c r="CT157" s="31"/>
      <c r="CU157" s="31"/>
      <c r="CV157" s="31"/>
      <c r="CW157" s="31"/>
      <c r="CX157" s="31"/>
      <c r="CY157" s="31"/>
      <c r="CZ157" s="31"/>
      <c r="DA157" s="31"/>
      <c r="DB157" s="31"/>
      <c r="DC157" s="31"/>
      <c r="DD157" s="31"/>
      <c r="DE157" s="31"/>
      <c r="DF157" s="31"/>
      <c r="DG157" s="31"/>
      <c r="DH157" s="31"/>
      <c r="DI157" s="31"/>
      <c r="DJ157" s="31"/>
      <c r="DK157" s="31"/>
      <c r="DL157" s="31"/>
      <c r="DM157" s="31"/>
      <c r="DN157" s="31"/>
      <c r="DO157" s="31"/>
      <c r="DP157" s="31"/>
      <c r="DQ157" s="31"/>
      <c r="DR157" s="31"/>
      <c r="DS157" s="31"/>
      <c r="DT157" s="31"/>
      <c r="DU157" s="31"/>
      <c r="DV157" s="31"/>
      <c r="DW157" s="31"/>
      <c r="DX157" s="31"/>
      <c r="DY157" s="31"/>
      <c r="DZ157" s="31"/>
      <c r="EA157" s="31"/>
      <c r="EB157" s="31"/>
      <c r="EC157" s="31"/>
      <c r="ED157" s="31"/>
      <c r="EE157" s="31"/>
      <c r="EF157" s="31"/>
      <c r="EG157" s="31"/>
      <c r="EH157" s="31"/>
      <c r="EI157" s="31"/>
      <c r="EJ157" s="31"/>
      <c r="EK157" s="31"/>
      <c r="EL157" s="31"/>
      <c r="EM157" s="31"/>
      <c r="EN157" s="31"/>
      <c r="EO157" s="31"/>
      <c r="EP157" s="31"/>
      <c r="EQ157" s="31"/>
      <c r="ER157" s="31"/>
      <c r="ES157" s="31"/>
      <c r="ET157" s="31"/>
      <c r="EU157" s="31"/>
      <c r="EV157" s="31"/>
      <c r="EW157" s="31"/>
      <c r="EX157" s="31"/>
      <c r="EY157" s="31"/>
      <c r="EZ157" s="31"/>
      <c r="FA157" s="31"/>
      <c r="FB157" s="31"/>
      <c r="FC157" s="31"/>
      <c r="FD157" s="31"/>
      <c r="FE157" s="31"/>
      <c r="FF157" s="31"/>
      <c r="FG157" s="31"/>
      <c r="FH157" s="31"/>
      <c r="FI157" s="31"/>
      <c r="FJ157" s="31"/>
      <c r="FK157" s="31"/>
      <c r="FL157" s="31"/>
      <c r="FM157" s="31"/>
      <c r="FN157" s="31"/>
      <c r="FO157" s="31"/>
      <c r="FP157" s="31"/>
      <c r="FQ157" s="31"/>
      <c r="FR157" s="31"/>
      <c r="FS157" s="31"/>
      <c r="FT157" s="31"/>
      <c r="FU157" s="31"/>
      <c r="FV157" s="31"/>
      <c r="FW157" s="31"/>
      <c r="FX157" s="31"/>
      <c r="FY157" s="31"/>
      <c r="FZ157" s="31"/>
      <c r="GA157" s="31"/>
      <c r="GB157" s="31"/>
      <c r="GC157" s="31"/>
      <c r="GD157" s="31"/>
      <c r="GE157" s="31"/>
      <c r="GF157" s="31"/>
      <c r="GG157" s="31"/>
      <c r="GH157" s="31"/>
      <c r="GI157" s="31"/>
      <c r="GJ157" s="31"/>
      <c r="GK157" s="31"/>
      <c r="GL157" s="31"/>
      <c r="GM157" s="31"/>
      <c r="GN157" s="31"/>
      <c r="GO157" s="31"/>
      <c r="GP157" s="31"/>
    </row>
    <row r="158" spans="1:198" ht="30" x14ac:dyDescent="0.25">
      <c r="A158" s="75" t="s">
        <v>44</v>
      </c>
      <c r="B158" s="33">
        <f>'2 уровень'!C256</f>
        <v>1800</v>
      </c>
      <c r="C158" s="33">
        <f>'2 уровень'!D256</f>
        <v>300</v>
      </c>
      <c r="D158" s="33">
        <f>'2 уровень'!E256</f>
        <v>145</v>
      </c>
      <c r="E158" s="100">
        <f>'2 уровень'!F256</f>
        <v>48.333333333333336</v>
      </c>
      <c r="F158" s="262">
        <f>'2 уровень'!G256</f>
        <v>3426.48</v>
      </c>
      <c r="G158" s="262">
        <f>'2 уровень'!H256</f>
        <v>3426.48</v>
      </c>
      <c r="H158" s="262" t="e">
        <f>'2 уровень'!#REF!</f>
        <v>#REF!</v>
      </c>
      <c r="I158" s="262" t="e">
        <f>'2 уровень'!#REF!</f>
        <v>#REF!</v>
      </c>
      <c r="J158" s="262" t="e">
        <f>'2 уровень'!#REF!</f>
        <v>#REF!</v>
      </c>
      <c r="K158" s="262" t="e">
        <f>'2 уровень'!#REF!</f>
        <v>#REF!</v>
      </c>
      <c r="L158" s="262" t="e">
        <f>'2 уровень'!#REF!</f>
        <v>#REF!</v>
      </c>
      <c r="M158" s="262" t="e">
        <f>'2 уровень'!#REF!</f>
        <v>#REF!</v>
      </c>
      <c r="N158" s="262" t="e">
        <f>'2 уровень'!#REF!</f>
        <v>#REF!</v>
      </c>
      <c r="O158" s="262" t="e">
        <f>'2 уровень'!#REF!</f>
        <v>#REF!</v>
      </c>
      <c r="P158" s="262" t="e">
        <f>'2 уровень'!#REF!</f>
        <v>#REF!</v>
      </c>
      <c r="Q158" s="262">
        <f>'2 уровень'!I256</f>
        <v>571.08000000000004</v>
      </c>
      <c r="R158" s="262">
        <f>'2 уровень'!J256</f>
        <v>286.06419000000011</v>
      </c>
      <c r="S158" s="262">
        <f>'2 уровень'!K256</f>
        <v>-285.01580999999993</v>
      </c>
      <c r="T158" s="262">
        <f>'2 уровень'!L256</f>
        <v>-14.3035</v>
      </c>
      <c r="U158" s="262">
        <f>'2 уровень'!M256</f>
        <v>271.76069000000012</v>
      </c>
      <c r="V158" s="262">
        <f>'2 уровень'!N256</f>
        <v>50.09178924143729</v>
      </c>
      <c r="W158" s="68"/>
      <c r="Y158" s="588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  <c r="CB158" s="31"/>
      <c r="CC158" s="31"/>
      <c r="CD158" s="31"/>
      <c r="CE158" s="31"/>
      <c r="CF158" s="31"/>
      <c r="CG158" s="31"/>
      <c r="CH158" s="31"/>
      <c r="CI158" s="31"/>
      <c r="CJ158" s="31"/>
      <c r="CK158" s="31"/>
      <c r="CL158" s="31"/>
      <c r="CM158" s="31"/>
      <c r="CN158" s="31"/>
      <c r="CO158" s="31"/>
      <c r="CP158" s="31"/>
      <c r="CQ158" s="31"/>
      <c r="CR158" s="31"/>
      <c r="CS158" s="31"/>
      <c r="CT158" s="31"/>
      <c r="CU158" s="31"/>
      <c r="CV158" s="31"/>
      <c r="CW158" s="31"/>
      <c r="CX158" s="31"/>
      <c r="CY158" s="31"/>
      <c r="CZ158" s="31"/>
      <c r="DA158" s="31"/>
      <c r="DB158" s="31"/>
      <c r="DC158" s="31"/>
      <c r="DD158" s="31"/>
      <c r="DE158" s="31"/>
      <c r="DF158" s="31"/>
      <c r="DG158" s="31"/>
      <c r="DH158" s="31"/>
      <c r="DI158" s="31"/>
      <c r="DJ158" s="31"/>
      <c r="DK158" s="31"/>
      <c r="DL158" s="31"/>
      <c r="DM158" s="31"/>
      <c r="DN158" s="31"/>
      <c r="DO158" s="31"/>
      <c r="DP158" s="31"/>
      <c r="DQ158" s="31"/>
      <c r="DR158" s="31"/>
      <c r="DS158" s="31"/>
      <c r="DT158" s="31"/>
      <c r="DU158" s="31"/>
      <c r="DV158" s="31"/>
      <c r="DW158" s="31"/>
      <c r="DX158" s="31"/>
      <c r="DY158" s="31"/>
      <c r="DZ158" s="31"/>
      <c r="EA158" s="31"/>
      <c r="EB158" s="31"/>
      <c r="EC158" s="31"/>
      <c r="ED158" s="31"/>
      <c r="EE158" s="31"/>
      <c r="EF158" s="31"/>
      <c r="EG158" s="31"/>
      <c r="EH158" s="31"/>
      <c r="EI158" s="31"/>
      <c r="EJ158" s="31"/>
      <c r="EK158" s="31"/>
      <c r="EL158" s="31"/>
      <c r="EM158" s="31"/>
      <c r="EN158" s="31"/>
      <c r="EO158" s="31"/>
      <c r="EP158" s="31"/>
      <c r="EQ158" s="31"/>
      <c r="ER158" s="31"/>
      <c r="ES158" s="31"/>
      <c r="ET158" s="31"/>
      <c r="EU158" s="31"/>
      <c r="EV158" s="31"/>
      <c r="EW158" s="31"/>
      <c r="EX158" s="31"/>
      <c r="EY158" s="31"/>
      <c r="EZ158" s="31"/>
      <c r="FA158" s="31"/>
      <c r="FB158" s="31"/>
      <c r="FC158" s="31"/>
      <c r="FD158" s="31"/>
      <c r="FE158" s="31"/>
      <c r="FF158" s="31"/>
      <c r="FG158" s="31"/>
      <c r="FH158" s="31"/>
      <c r="FI158" s="31"/>
      <c r="FJ158" s="31"/>
      <c r="FK158" s="31"/>
      <c r="FL158" s="31"/>
      <c r="FM158" s="31"/>
      <c r="FN158" s="31"/>
      <c r="FO158" s="31"/>
      <c r="FP158" s="31"/>
      <c r="FQ158" s="31"/>
      <c r="FR158" s="31"/>
      <c r="FS158" s="31"/>
      <c r="FT158" s="31"/>
      <c r="FU158" s="31"/>
      <c r="FV158" s="31"/>
      <c r="FW158" s="31"/>
      <c r="FX158" s="31"/>
      <c r="FY158" s="31"/>
      <c r="FZ158" s="31"/>
      <c r="GA158" s="31"/>
      <c r="GB158" s="31"/>
      <c r="GC158" s="31"/>
      <c r="GD158" s="31"/>
      <c r="GE158" s="31"/>
      <c r="GF158" s="31"/>
      <c r="GG158" s="31"/>
      <c r="GH158" s="31"/>
      <c r="GI158" s="31"/>
      <c r="GJ158" s="31"/>
      <c r="GK158" s="31"/>
      <c r="GL158" s="31"/>
      <c r="GM158" s="31"/>
      <c r="GN158" s="31"/>
      <c r="GO158" s="31"/>
      <c r="GP158" s="31"/>
    </row>
    <row r="159" spans="1:198" ht="30" x14ac:dyDescent="0.25">
      <c r="A159" s="75" t="s">
        <v>64</v>
      </c>
      <c r="B159" s="33">
        <f>'2 уровень'!C257</f>
        <v>0</v>
      </c>
      <c r="C159" s="33">
        <f>'2 уровень'!D257</f>
        <v>0</v>
      </c>
      <c r="D159" s="33">
        <f>'2 уровень'!E257</f>
        <v>0</v>
      </c>
      <c r="E159" s="100">
        <f>'2 уровень'!F257</f>
        <v>0</v>
      </c>
      <c r="F159" s="262">
        <f>'2 уровень'!G257</f>
        <v>0</v>
      </c>
      <c r="G159" s="262">
        <f>'2 уровень'!H257</f>
        <v>0</v>
      </c>
      <c r="H159" s="262" t="e">
        <f>'2 уровень'!#REF!</f>
        <v>#REF!</v>
      </c>
      <c r="I159" s="262" t="e">
        <f>'2 уровень'!#REF!</f>
        <v>#REF!</v>
      </c>
      <c r="J159" s="262" t="e">
        <f>'2 уровень'!#REF!</f>
        <v>#REF!</v>
      </c>
      <c r="K159" s="262" t="e">
        <f>'2 уровень'!#REF!</f>
        <v>#REF!</v>
      </c>
      <c r="L159" s="262" t="e">
        <f>'2 уровень'!#REF!</f>
        <v>#REF!</v>
      </c>
      <c r="M159" s="262" t="e">
        <f>'2 уровень'!#REF!</f>
        <v>#REF!</v>
      </c>
      <c r="N159" s="262" t="e">
        <f>'2 уровень'!#REF!</f>
        <v>#REF!</v>
      </c>
      <c r="O159" s="262" t="e">
        <f>'2 уровень'!#REF!</f>
        <v>#REF!</v>
      </c>
      <c r="P159" s="262" t="e">
        <f>'2 уровень'!#REF!</f>
        <v>#REF!</v>
      </c>
      <c r="Q159" s="262">
        <f>'2 уровень'!I257</f>
        <v>0</v>
      </c>
      <c r="R159" s="262">
        <f>'2 уровень'!J257</f>
        <v>0</v>
      </c>
      <c r="S159" s="262">
        <f>'2 уровень'!K257</f>
        <v>0</v>
      </c>
      <c r="T159" s="262">
        <f>'2 уровень'!L257</f>
        <v>0</v>
      </c>
      <c r="U159" s="262">
        <f>'2 уровень'!M257</f>
        <v>0</v>
      </c>
      <c r="V159" s="262">
        <f>'2 уровень'!N257</f>
        <v>0</v>
      </c>
      <c r="W159" s="68"/>
      <c r="Y159" s="588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  <c r="CB159" s="31"/>
      <c r="CC159" s="31"/>
      <c r="CD159" s="31"/>
      <c r="CE159" s="31"/>
      <c r="CF159" s="31"/>
      <c r="CG159" s="31"/>
      <c r="CH159" s="31"/>
      <c r="CI159" s="31"/>
      <c r="CJ159" s="31"/>
      <c r="CK159" s="31"/>
      <c r="CL159" s="31"/>
      <c r="CM159" s="31"/>
      <c r="CN159" s="31"/>
      <c r="CO159" s="31"/>
      <c r="CP159" s="31"/>
      <c r="CQ159" s="31"/>
      <c r="CR159" s="31"/>
      <c r="CS159" s="31"/>
      <c r="CT159" s="31"/>
      <c r="CU159" s="31"/>
      <c r="CV159" s="31"/>
      <c r="CW159" s="31"/>
      <c r="CX159" s="31"/>
      <c r="CY159" s="31"/>
      <c r="CZ159" s="31"/>
      <c r="DA159" s="31"/>
      <c r="DB159" s="31"/>
      <c r="DC159" s="31"/>
      <c r="DD159" s="31"/>
      <c r="DE159" s="31"/>
      <c r="DF159" s="31"/>
      <c r="DG159" s="31"/>
      <c r="DH159" s="31"/>
      <c r="DI159" s="31"/>
      <c r="DJ159" s="31"/>
      <c r="DK159" s="31"/>
      <c r="DL159" s="31"/>
      <c r="DM159" s="31"/>
      <c r="DN159" s="31"/>
      <c r="DO159" s="31"/>
      <c r="DP159" s="31"/>
      <c r="DQ159" s="31"/>
      <c r="DR159" s="31"/>
      <c r="DS159" s="31"/>
      <c r="DT159" s="31"/>
      <c r="DU159" s="31"/>
      <c r="DV159" s="31"/>
      <c r="DW159" s="31"/>
      <c r="DX159" s="31"/>
      <c r="DY159" s="31"/>
      <c r="DZ159" s="31"/>
      <c r="EA159" s="31"/>
      <c r="EB159" s="31"/>
      <c r="EC159" s="31"/>
      <c r="ED159" s="31"/>
      <c r="EE159" s="31"/>
      <c r="EF159" s="31"/>
      <c r="EG159" s="31"/>
      <c r="EH159" s="31"/>
      <c r="EI159" s="31"/>
      <c r="EJ159" s="31"/>
      <c r="EK159" s="31"/>
      <c r="EL159" s="31"/>
      <c r="EM159" s="31"/>
      <c r="EN159" s="31"/>
      <c r="EO159" s="31"/>
      <c r="EP159" s="31"/>
      <c r="EQ159" s="31"/>
      <c r="ER159" s="31"/>
      <c r="ES159" s="31"/>
      <c r="ET159" s="31"/>
      <c r="EU159" s="31"/>
      <c r="EV159" s="31"/>
      <c r="EW159" s="31"/>
      <c r="EX159" s="31"/>
      <c r="EY159" s="31"/>
      <c r="EZ159" s="31"/>
      <c r="FA159" s="31"/>
      <c r="FB159" s="31"/>
      <c r="FC159" s="31"/>
      <c r="FD159" s="31"/>
      <c r="FE159" s="31"/>
      <c r="FF159" s="31"/>
      <c r="FG159" s="31"/>
      <c r="FH159" s="31"/>
      <c r="FI159" s="31"/>
      <c r="FJ159" s="31"/>
      <c r="FK159" s="31"/>
      <c r="FL159" s="31"/>
      <c r="FM159" s="31"/>
      <c r="FN159" s="31"/>
      <c r="FO159" s="31"/>
      <c r="FP159" s="31"/>
      <c r="FQ159" s="31"/>
      <c r="FR159" s="31"/>
      <c r="FS159" s="31"/>
      <c r="FT159" s="31"/>
      <c r="FU159" s="31"/>
      <c r="FV159" s="31"/>
      <c r="FW159" s="31"/>
      <c r="FX159" s="31"/>
      <c r="FY159" s="31"/>
      <c r="FZ159" s="31"/>
      <c r="GA159" s="31"/>
      <c r="GB159" s="31"/>
      <c r="GC159" s="31"/>
      <c r="GD159" s="31"/>
      <c r="GE159" s="31"/>
      <c r="GF159" s="31"/>
      <c r="GG159" s="31"/>
      <c r="GH159" s="31"/>
      <c r="GI159" s="31"/>
      <c r="GJ159" s="31"/>
      <c r="GK159" s="31"/>
      <c r="GL159" s="31"/>
      <c r="GM159" s="31"/>
      <c r="GN159" s="31"/>
      <c r="GO159" s="31"/>
      <c r="GP159" s="31"/>
    </row>
    <row r="160" spans="1:198" ht="30" x14ac:dyDescent="0.25">
      <c r="A160" s="75" t="s">
        <v>65</v>
      </c>
      <c r="B160" s="33">
        <f>'2 уровень'!C258</f>
        <v>190</v>
      </c>
      <c r="C160" s="33">
        <f>'2 уровень'!D258</f>
        <v>32</v>
      </c>
      <c r="D160" s="33">
        <f>'2 уровень'!E258</f>
        <v>1</v>
      </c>
      <c r="E160" s="100">
        <f>'2 уровень'!F258</f>
        <v>3.125</v>
      </c>
      <c r="F160" s="262">
        <f>'2 уровень'!G258</f>
        <v>1464.8373000000001</v>
      </c>
      <c r="G160" s="262">
        <f>'2 уровень'!H258</f>
        <v>1464.8373000000001</v>
      </c>
      <c r="H160" s="262" t="e">
        <f>'2 уровень'!#REF!</f>
        <v>#REF!</v>
      </c>
      <c r="I160" s="262" t="e">
        <f>'2 уровень'!#REF!</f>
        <v>#REF!</v>
      </c>
      <c r="J160" s="262" t="e">
        <f>'2 уровень'!#REF!</f>
        <v>#REF!</v>
      </c>
      <c r="K160" s="262" t="e">
        <f>'2 уровень'!#REF!</f>
        <v>#REF!</v>
      </c>
      <c r="L160" s="262" t="e">
        <f>'2 уровень'!#REF!</f>
        <v>#REF!</v>
      </c>
      <c r="M160" s="262" t="e">
        <f>'2 уровень'!#REF!</f>
        <v>#REF!</v>
      </c>
      <c r="N160" s="262" t="e">
        <f>'2 уровень'!#REF!</f>
        <v>#REF!</v>
      </c>
      <c r="O160" s="262" t="e">
        <f>'2 уровень'!#REF!</f>
        <v>#REF!</v>
      </c>
      <c r="P160" s="262" t="e">
        <f>'2 уровень'!#REF!</f>
        <v>#REF!</v>
      </c>
      <c r="Q160" s="262">
        <f>'2 уровень'!I258</f>
        <v>244.13955000000001</v>
      </c>
      <c r="R160" s="262">
        <f>'2 уровень'!J258</f>
        <v>7.70967</v>
      </c>
      <c r="S160" s="262">
        <f>'2 уровень'!K258</f>
        <v>-236.42988000000003</v>
      </c>
      <c r="T160" s="262">
        <f>'2 уровень'!L258</f>
        <v>0</v>
      </c>
      <c r="U160" s="262">
        <f>'2 уровень'!M258</f>
        <v>7.70967</v>
      </c>
      <c r="V160" s="262">
        <f>'2 уровень'!N258</f>
        <v>3.1578947368421053</v>
      </c>
      <c r="W160" s="68"/>
      <c r="Y160" s="588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  <c r="CB160" s="31"/>
      <c r="CC160" s="31"/>
      <c r="CD160" s="31"/>
      <c r="CE160" s="31"/>
      <c r="CF160" s="31"/>
      <c r="CG160" s="31"/>
      <c r="CH160" s="31"/>
      <c r="CI160" s="31"/>
      <c r="CJ160" s="31"/>
      <c r="CK160" s="31"/>
      <c r="CL160" s="31"/>
      <c r="CM160" s="31"/>
      <c r="CN160" s="31"/>
      <c r="CO160" s="31"/>
      <c r="CP160" s="31"/>
      <c r="CQ160" s="31"/>
      <c r="CR160" s="31"/>
      <c r="CS160" s="31"/>
      <c r="CT160" s="31"/>
      <c r="CU160" s="31"/>
      <c r="CV160" s="31"/>
      <c r="CW160" s="31"/>
      <c r="CX160" s="31"/>
      <c r="CY160" s="31"/>
      <c r="CZ160" s="31"/>
      <c r="DA160" s="31"/>
      <c r="DB160" s="31"/>
      <c r="DC160" s="31"/>
      <c r="DD160" s="31"/>
      <c r="DE160" s="31"/>
      <c r="DF160" s="31"/>
      <c r="DG160" s="31"/>
      <c r="DH160" s="31"/>
      <c r="DI160" s="31"/>
      <c r="DJ160" s="31"/>
      <c r="DK160" s="31"/>
      <c r="DL160" s="31"/>
      <c r="DM160" s="31"/>
      <c r="DN160" s="31"/>
      <c r="DO160" s="31"/>
      <c r="DP160" s="31"/>
      <c r="DQ160" s="31"/>
      <c r="DR160" s="31"/>
      <c r="DS160" s="31"/>
      <c r="DT160" s="31"/>
      <c r="DU160" s="31"/>
      <c r="DV160" s="31"/>
      <c r="DW160" s="31"/>
      <c r="DX160" s="31"/>
      <c r="DY160" s="31"/>
      <c r="DZ160" s="31"/>
      <c r="EA160" s="31"/>
      <c r="EB160" s="31"/>
      <c r="EC160" s="31"/>
      <c r="ED160" s="31"/>
      <c r="EE160" s="31"/>
      <c r="EF160" s="31"/>
      <c r="EG160" s="31"/>
      <c r="EH160" s="31"/>
      <c r="EI160" s="31"/>
      <c r="EJ160" s="31"/>
      <c r="EK160" s="31"/>
      <c r="EL160" s="31"/>
      <c r="EM160" s="31"/>
      <c r="EN160" s="31"/>
      <c r="EO160" s="31"/>
      <c r="EP160" s="31"/>
      <c r="EQ160" s="31"/>
      <c r="ER160" s="31"/>
      <c r="ES160" s="31"/>
      <c r="ET160" s="31"/>
      <c r="EU160" s="31"/>
      <c r="EV160" s="31"/>
      <c r="EW160" s="31"/>
      <c r="EX160" s="31"/>
      <c r="EY160" s="31"/>
      <c r="EZ160" s="31"/>
      <c r="FA160" s="31"/>
      <c r="FB160" s="31"/>
      <c r="FC160" s="31"/>
      <c r="FD160" s="31"/>
      <c r="FE160" s="31"/>
      <c r="FF160" s="31"/>
      <c r="FG160" s="31"/>
      <c r="FH160" s="31"/>
      <c r="FI160" s="31"/>
      <c r="FJ160" s="31"/>
      <c r="FK160" s="31"/>
      <c r="FL160" s="31"/>
      <c r="FM160" s="31"/>
      <c r="FN160" s="31"/>
      <c r="FO160" s="31"/>
      <c r="FP160" s="31"/>
      <c r="FQ160" s="31"/>
      <c r="FR160" s="31"/>
      <c r="FS160" s="31"/>
      <c r="FT160" s="31"/>
      <c r="FU160" s="31"/>
      <c r="FV160" s="31"/>
      <c r="FW160" s="31"/>
      <c r="FX160" s="31"/>
      <c r="FY160" s="31"/>
      <c r="FZ160" s="31"/>
      <c r="GA160" s="31"/>
      <c r="GB160" s="31"/>
      <c r="GC160" s="31"/>
      <c r="GD160" s="31"/>
      <c r="GE160" s="31"/>
      <c r="GF160" s="31"/>
      <c r="GG160" s="31"/>
      <c r="GH160" s="31"/>
      <c r="GI160" s="31"/>
      <c r="GJ160" s="31"/>
      <c r="GK160" s="31"/>
      <c r="GL160" s="31"/>
      <c r="GM160" s="31"/>
      <c r="GN160" s="31"/>
      <c r="GO160" s="31"/>
      <c r="GP160" s="31"/>
    </row>
    <row r="161" spans="1:198" ht="30" x14ac:dyDescent="0.25">
      <c r="A161" s="207" t="s">
        <v>66</v>
      </c>
      <c r="B161" s="205">
        <f>'2 уровень'!C259</f>
        <v>11300</v>
      </c>
      <c r="C161" s="205">
        <f>'2 уровень'!D259</f>
        <v>1884</v>
      </c>
      <c r="D161" s="205">
        <f>'2 уровень'!E259</f>
        <v>1865</v>
      </c>
      <c r="E161" s="206">
        <f>'2 уровень'!F259</f>
        <v>98.991507430997871</v>
      </c>
      <c r="F161" s="261">
        <f>'2 уровень'!G259</f>
        <v>28113.513999999999</v>
      </c>
      <c r="G161" s="261">
        <f>'2 уровень'!H259</f>
        <v>28113.513999999999</v>
      </c>
      <c r="H161" s="261" t="e">
        <f>'2 уровень'!#REF!</f>
        <v>#REF!</v>
      </c>
      <c r="I161" s="261" t="e">
        <f>'2 уровень'!#REF!</f>
        <v>#REF!</v>
      </c>
      <c r="J161" s="261" t="e">
        <f>'2 уровень'!#REF!</f>
        <v>#REF!</v>
      </c>
      <c r="K161" s="261" t="e">
        <f>'2 уровень'!#REF!</f>
        <v>#REF!</v>
      </c>
      <c r="L161" s="261" t="e">
        <f>'2 уровень'!#REF!</f>
        <v>#REF!</v>
      </c>
      <c r="M161" s="261" t="e">
        <f>'2 уровень'!#REF!</f>
        <v>#REF!</v>
      </c>
      <c r="N161" s="261" t="e">
        <f>'2 уровень'!#REF!</f>
        <v>#REF!</v>
      </c>
      <c r="O161" s="261" t="e">
        <f>'2 уровень'!#REF!</f>
        <v>#REF!</v>
      </c>
      <c r="P161" s="261" t="e">
        <f>'2 уровень'!#REF!</f>
        <v>#REF!</v>
      </c>
      <c r="Q161" s="261">
        <f>'2 уровень'!I259</f>
        <v>4685.5856666666668</v>
      </c>
      <c r="R161" s="261">
        <f>'2 уровень'!J259</f>
        <v>4304.3092300000017</v>
      </c>
      <c r="S161" s="261">
        <f>'2 уровень'!K259</f>
        <v>-381.27643666666495</v>
      </c>
      <c r="T161" s="261">
        <f>'2 уровень'!L259</f>
        <v>0</v>
      </c>
      <c r="U161" s="261">
        <f>'2 уровень'!M259</f>
        <v>4304.3092300000017</v>
      </c>
      <c r="V161" s="261">
        <f>'2 уровень'!N259</f>
        <v>91.862779515929631</v>
      </c>
      <c r="W161" s="68"/>
      <c r="Y161" s="588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  <c r="CK161" s="31"/>
      <c r="CL161" s="31"/>
      <c r="CM161" s="31"/>
      <c r="CN161" s="31"/>
      <c r="CO161" s="31"/>
      <c r="CP161" s="31"/>
      <c r="CQ161" s="31"/>
      <c r="CR161" s="31"/>
      <c r="CS161" s="31"/>
      <c r="CT161" s="31"/>
      <c r="CU161" s="31"/>
      <c r="CV161" s="31"/>
      <c r="CW161" s="31"/>
      <c r="CX161" s="31"/>
      <c r="CY161" s="31"/>
      <c r="CZ161" s="31"/>
      <c r="DA161" s="31"/>
      <c r="DB161" s="31"/>
      <c r="DC161" s="31"/>
      <c r="DD161" s="31"/>
      <c r="DE161" s="31"/>
      <c r="DF161" s="31"/>
      <c r="DG161" s="31"/>
      <c r="DH161" s="31"/>
      <c r="DI161" s="31"/>
      <c r="DJ161" s="31"/>
      <c r="DK161" s="31"/>
      <c r="DL161" s="31"/>
      <c r="DM161" s="31"/>
      <c r="DN161" s="31"/>
      <c r="DO161" s="31"/>
      <c r="DP161" s="31"/>
      <c r="DQ161" s="31"/>
      <c r="DR161" s="31"/>
      <c r="DS161" s="31"/>
      <c r="DT161" s="31"/>
      <c r="DU161" s="31"/>
      <c r="DV161" s="31"/>
      <c r="DW161" s="31"/>
      <c r="DX161" s="31"/>
      <c r="DY161" s="31"/>
      <c r="DZ161" s="31"/>
      <c r="EA161" s="31"/>
      <c r="EB161" s="31"/>
      <c r="EC161" s="31"/>
      <c r="ED161" s="31"/>
      <c r="EE161" s="31"/>
      <c r="EF161" s="31"/>
      <c r="EG161" s="31"/>
      <c r="EH161" s="31"/>
      <c r="EI161" s="31"/>
      <c r="EJ161" s="31"/>
      <c r="EK161" s="31"/>
      <c r="EL161" s="31"/>
      <c r="EM161" s="31"/>
      <c r="EN161" s="31"/>
      <c r="EO161" s="31"/>
      <c r="EP161" s="31"/>
      <c r="EQ161" s="31"/>
      <c r="ER161" s="31"/>
      <c r="ES161" s="31"/>
      <c r="ET161" s="31"/>
      <c r="EU161" s="31"/>
      <c r="EV161" s="31"/>
      <c r="EW161" s="31"/>
      <c r="EX161" s="31"/>
      <c r="EY161" s="31"/>
      <c r="EZ161" s="31"/>
      <c r="FA161" s="31"/>
      <c r="FB161" s="31"/>
      <c r="FC161" s="31"/>
      <c r="FD161" s="31"/>
      <c r="FE161" s="31"/>
      <c r="FF161" s="31"/>
      <c r="FG161" s="31"/>
      <c r="FH161" s="31"/>
      <c r="FI161" s="31"/>
      <c r="FJ161" s="31"/>
      <c r="FK161" s="31"/>
      <c r="FL161" s="31"/>
      <c r="FM161" s="31"/>
      <c r="FN161" s="31"/>
      <c r="FO161" s="31"/>
      <c r="FP161" s="31"/>
      <c r="FQ161" s="31"/>
      <c r="FR161" s="31"/>
      <c r="FS161" s="31"/>
      <c r="FT161" s="31"/>
      <c r="FU161" s="31"/>
      <c r="FV161" s="31"/>
      <c r="FW161" s="31"/>
      <c r="FX161" s="31"/>
      <c r="FY161" s="31"/>
      <c r="FZ161" s="31"/>
      <c r="GA161" s="31"/>
      <c r="GB161" s="31"/>
      <c r="GC161" s="31"/>
      <c r="GD161" s="31"/>
      <c r="GE161" s="31"/>
      <c r="GF161" s="31"/>
      <c r="GG161" s="31"/>
      <c r="GH161" s="31"/>
      <c r="GI161" s="31"/>
      <c r="GJ161" s="31"/>
      <c r="GK161" s="31"/>
      <c r="GL161" s="31"/>
      <c r="GM161" s="31"/>
      <c r="GN161" s="31"/>
      <c r="GO161" s="31"/>
      <c r="GP161" s="31"/>
    </row>
    <row r="162" spans="1:198" ht="30" x14ac:dyDescent="0.25">
      <c r="A162" s="75" t="s">
        <v>62</v>
      </c>
      <c r="B162" s="33">
        <f>'2 уровень'!C260</f>
        <v>2200</v>
      </c>
      <c r="C162" s="33">
        <f>'2 уровень'!D260</f>
        <v>367</v>
      </c>
      <c r="D162" s="33">
        <f>'2 уровень'!E260</f>
        <v>769</v>
      </c>
      <c r="E162" s="100">
        <f>'2 уровень'!F260</f>
        <v>209.5367847411444</v>
      </c>
      <c r="F162" s="262">
        <f>'2 уровень'!G260</f>
        <v>3110.8</v>
      </c>
      <c r="G162" s="262">
        <f>'2 уровень'!H260</f>
        <v>3110.8</v>
      </c>
      <c r="H162" s="262" t="e">
        <f>'2 уровень'!#REF!</f>
        <v>#REF!</v>
      </c>
      <c r="I162" s="262" t="e">
        <f>'2 уровень'!#REF!</f>
        <v>#REF!</v>
      </c>
      <c r="J162" s="262" t="e">
        <f>'2 уровень'!#REF!</f>
        <v>#REF!</v>
      </c>
      <c r="K162" s="262" t="e">
        <f>'2 уровень'!#REF!</f>
        <v>#REF!</v>
      </c>
      <c r="L162" s="262" t="e">
        <f>'2 уровень'!#REF!</f>
        <v>#REF!</v>
      </c>
      <c r="M162" s="262" t="e">
        <f>'2 уровень'!#REF!</f>
        <v>#REF!</v>
      </c>
      <c r="N162" s="262" t="e">
        <f>'2 уровень'!#REF!</f>
        <v>#REF!</v>
      </c>
      <c r="O162" s="262" t="e">
        <f>'2 уровень'!#REF!</f>
        <v>#REF!</v>
      </c>
      <c r="P162" s="262" t="e">
        <f>'2 уровень'!#REF!</f>
        <v>#REF!</v>
      </c>
      <c r="Q162" s="262">
        <f>'2 уровень'!I260</f>
        <v>518.4666666666667</v>
      </c>
      <c r="R162" s="262">
        <f>'2 уровень'!J260</f>
        <v>1113.8017500000005</v>
      </c>
      <c r="S162" s="262">
        <f>'2 уровень'!K260</f>
        <v>595.33508333333384</v>
      </c>
      <c r="T162" s="262">
        <f>'2 уровень'!L260</f>
        <v>0</v>
      </c>
      <c r="U162" s="262">
        <f>'2 уровень'!M260</f>
        <v>1113.8017500000005</v>
      </c>
      <c r="V162" s="262">
        <f>'2 уровень'!N260</f>
        <v>214.82610582486831</v>
      </c>
      <c r="W162" s="68"/>
      <c r="Y162" s="588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  <c r="CK162" s="31"/>
      <c r="CL162" s="31"/>
      <c r="CM162" s="31"/>
      <c r="CN162" s="31"/>
      <c r="CO162" s="31"/>
      <c r="CP162" s="31"/>
      <c r="CQ162" s="31"/>
      <c r="CR162" s="31"/>
      <c r="CS162" s="31"/>
      <c r="CT162" s="31"/>
      <c r="CU162" s="31"/>
      <c r="CV162" s="31"/>
      <c r="CW162" s="31"/>
      <c r="CX162" s="31"/>
      <c r="CY162" s="31"/>
      <c r="CZ162" s="31"/>
      <c r="DA162" s="31"/>
      <c r="DB162" s="31"/>
      <c r="DC162" s="31"/>
      <c r="DD162" s="31"/>
      <c r="DE162" s="31"/>
      <c r="DF162" s="31"/>
      <c r="DG162" s="31"/>
      <c r="DH162" s="31"/>
      <c r="DI162" s="31"/>
      <c r="DJ162" s="31"/>
      <c r="DK162" s="31"/>
      <c r="DL162" s="31"/>
      <c r="DM162" s="31"/>
      <c r="DN162" s="31"/>
      <c r="DO162" s="31"/>
      <c r="DP162" s="31"/>
      <c r="DQ162" s="31"/>
      <c r="DR162" s="31"/>
      <c r="DS162" s="31"/>
      <c r="DT162" s="31"/>
      <c r="DU162" s="31"/>
      <c r="DV162" s="31"/>
      <c r="DW162" s="31"/>
      <c r="DX162" s="31"/>
      <c r="DY162" s="31"/>
      <c r="DZ162" s="31"/>
      <c r="EA162" s="31"/>
      <c r="EB162" s="31"/>
      <c r="EC162" s="31"/>
      <c r="ED162" s="31"/>
      <c r="EE162" s="31"/>
      <c r="EF162" s="31"/>
      <c r="EG162" s="31"/>
      <c r="EH162" s="31"/>
      <c r="EI162" s="31"/>
      <c r="EJ162" s="31"/>
      <c r="EK162" s="31"/>
      <c r="EL162" s="31"/>
      <c r="EM162" s="31"/>
      <c r="EN162" s="31"/>
      <c r="EO162" s="31"/>
      <c r="EP162" s="31"/>
      <c r="EQ162" s="31"/>
      <c r="ER162" s="31"/>
      <c r="ES162" s="31"/>
      <c r="ET162" s="31"/>
      <c r="EU162" s="31"/>
      <c r="EV162" s="31"/>
      <c r="EW162" s="31"/>
      <c r="EX162" s="31"/>
      <c r="EY162" s="31"/>
      <c r="EZ162" s="31"/>
      <c r="FA162" s="31"/>
      <c r="FB162" s="31"/>
      <c r="FC162" s="31"/>
      <c r="FD162" s="31"/>
      <c r="FE162" s="31"/>
      <c r="FF162" s="31"/>
      <c r="FG162" s="31"/>
      <c r="FH162" s="31"/>
      <c r="FI162" s="31"/>
      <c r="FJ162" s="31"/>
      <c r="FK162" s="31"/>
      <c r="FL162" s="31"/>
      <c r="FM162" s="31"/>
      <c r="FN162" s="31"/>
      <c r="FO162" s="31"/>
      <c r="FP162" s="31"/>
      <c r="FQ162" s="31"/>
      <c r="FR162" s="31"/>
      <c r="FS162" s="31"/>
      <c r="FT162" s="31"/>
      <c r="FU162" s="31"/>
      <c r="FV162" s="31"/>
      <c r="FW162" s="31"/>
      <c r="FX162" s="31"/>
      <c r="FY162" s="31"/>
      <c r="FZ162" s="31"/>
      <c r="GA162" s="31"/>
      <c r="GB162" s="31"/>
      <c r="GC162" s="31"/>
      <c r="GD162" s="31"/>
      <c r="GE162" s="31"/>
      <c r="GF162" s="31"/>
      <c r="GG162" s="31"/>
      <c r="GH162" s="31"/>
      <c r="GI162" s="31"/>
      <c r="GJ162" s="31"/>
      <c r="GK162" s="31"/>
      <c r="GL162" s="31"/>
      <c r="GM162" s="31"/>
      <c r="GN162" s="31"/>
      <c r="GO162" s="31"/>
      <c r="GP162" s="31"/>
    </row>
    <row r="163" spans="1:198" ht="45" x14ac:dyDescent="0.25">
      <c r="A163" s="75" t="s">
        <v>90</v>
      </c>
      <c r="B163" s="33">
        <f>'2 уровень'!C261</f>
        <v>0</v>
      </c>
      <c r="C163" s="33">
        <f>'2 уровень'!D261</f>
        <v>0</v>
      </c>
      <c r="D163" s="33">
        <f>'2 уровень'!E261</f>
        <v>0</v>
      </c>
      <c r="E163" s="100">
        <f>'2 уровень'!F261</f>
        <v>0</v>
      </c>
      <c r="F163" s="262">
        <f>'2 уровень'!G261</f>
        <v>0</v>
      </c>
      <c r="G163" s="262">
        <f>'2 уровень'!H261</f>
        <v>0</v>
      </c>
      <c r="H163" s="262" t="e">
        <f>'2 уровень'!#REF!</f>
        <v>#REF!</v>
      </c>
      <c r="I163" s="262" t="e">
        <f>'2 уровень'!#REF!</f>
        <v>#REF!</v>
      </c>
      <c r="J163" s="262" t="e">
        <f>'2 уровень'!#REF!</f>
        <v>#REF!</v>
      </c>
      <c r="K163" s="262" t="e">
        <f>'2 уровень'!#REF!</f>
        <v>#REF!</v>
      </c>
      <c r="L163" s="262" t="e">
        <f>'2 уровень'!#REF!</f>
        <v>#REF!</v>
      </c>
      <c r="M163" s="262" t="e">
        <f>'2 уровень'!#REF!</f>
        <v>#REF!</v>
      </c>
      <c r="N163" s="262" t="e">
        <f>'2 уровень'!#REF!</f>
        <v>#REF!</v>
      </c>
      <c r="O163" s="262" t="e">
        <f>'2 уровень'!#REF!</f>
        <v>#REF!</v>
      </c>
      <c r="P163" s="262" t="e">
        <f>'2 уровень'!#REF!</f>
        <v>#REF!</v>
      </c>
      <c r="Q163" s="262">
        <f>'2 уровень'!I261</f>
        <v>0</v>
      </c>
      <c r="R163" s="262">
        <f>'2 уровень'!J261</f>
        <v>0</v>
      </c>
      <c r="S163" s="262">
        <f>'2 уровень'!K261</f>
        <v>0</v>
      </c>
      <c r="T163" s="262">
        <f>'2 уровень'!L261</f>
        <v>0</v>
      </c>
      <c r="U163" s="262">
        <f>'2 уровень'!M261</f>
        <v>0</v>
      </c>
      <c r="V163" s="262">
        <f>'2 уровень'!N261</f>
        <v>0</v>
      </c>
      <c r="W163" s="68"/>
      <c r="Y163" s="588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  <c r="BM163" s="31"/>
      <c r="BN163" s="31"/>
      <c r="BO163" s="31"/>
      <c r="BP163" s="31"/>
      <c r="BQ163" s="31"/>
      <c r="BR163" s="31"/>
      <c r="BS163" s="31"/>
      <c r="BT163" s="31"/>
      <c r="BU163" s="31"/>
      <c r="BV163" s="31"/>
      <c r="BW163" s="31"/>
      <c r="BX163" s="31"/>
      <c r="BY163" s="31"/>
      <c r="BZ163" s="31"/>
      <c r="CA163" s="31"/>
      <c r="CB163" s="31"/>
      <c r="CC163" s="31"/>
      <c r="CD163" s="31"/>
      <c r="CE163" s="31"/>
      <c r="CF163" s="31"/>
      <c r="CG163" s="31"/>
      <c r="CH163" s="31"/>
      <c r="CI163" s="31"/>
      <c r="CJ163" s="31"/>
      <c r="CK163" s="31"/>
      <c r="CL163" s="31"/>
      <c r="CM163" s="31"/>
      <c r="CN163" s="31"/>
      <c r="CO163" s="31"/>
      <c r="CP163" s="31"/>
      <c r="CQ163" s="31"/>
      <c r="CR163" s="31"/>
      <c r="CS163" s="31"/>
      <c r="CT163" s="31"/>
      <c r="CU163" s="31"/>
      <c r="CV163" s="31"/>
      <c r="CW163" s="31"/>
      <c r="CX163" s="31"/>
      <c r="CY163" s="31"/>
      <c r="CZ163" s="31"/>
      <c r="DA163" s="31"/>
      <c r="DB163" s="31"/>
      <c r="DC163" s="31"/>
      <c r="DD163" s="31"/>
      <c r="DE163" s="31"/>
      <c r="DF163" s="31"/>
      <c r="DG163" s="31"/>
      <c r="DH163" s="31"/>
      <c r="DI163" s="31"/>
      <c r="DJ163" s="31"/>
      <c r="DK163" s="31"/>
      <c r="DL163" s="31"/>
      <c r="DM163" s="31"/>
      <c r="DN163" s="31"/>
      <c r="DO163" s="31"/>
      <c r="DP163" s="31"/>
      <c r="DQ163" s="31"/>
      <c r="DR163" s="31"/>
      <c r="DS163" s="31"/>
      <c r="DT163" s="31"/>
      <c r="DU163" s="31"/>
      <c r="DV163" s="31"/>
      <c r="DW163" s="31"/>
      <c r="DX163" s="31"/>
      <c r="DY163" s="31"/>
      <c r="DZ163" s="31"/>
      <c r="EA163" s="31"/>
      <c r="EB163" s="31"/>
      <c r="EC163" s="31"/>
      <c r="ED163" s="31"/>
      <c r="EE163" s="31"/>
      <c r="EF163" s="31"/>
      <c r="EG163" s="31"/>
      <c r="EH163" s="31"/>
      <c r="EI163" s="31"/>
      <c r="EJ163" s="31"/>
      <c r="EK163" s="31"/>
      <c r="EL163" s="31"/>
      <c r="EM163" s="31"/>
      <c r="EN163" s="31"/>
      <c r="EO163" s="31"/>
      <c r="EP163" s="31"/>
      <c r="EQ163" s="31"/>
      <c r="ER163" s="31"/>
      <c r="ES163" s="31"/>
      <c r="ET163" s="31"/>
      <c r="EU163" s="31"/>
      <c r="EV163" s="31"/>
      <c r="EW163" s="31"/>
      <c r="EX163" s="31"/>
      <c r="EY163" s="31"/>
      <c r="EZ163" s="31"/>
      <c r="FA163" s="31"/>
      <c r="FB163" s="31"/>
      <c r="FC163" s="31"/>
      <c r="FD163" s="31"/>
      <c r="FE163" s="31"/>
      <c r="FF163" s="31"/>
      <c r="FG163" s="31"/>
      <c r="FH163" s="31"/>
      <c r="FI163" s="31"/>
      <c r="FJ163" s="31"/>
      <c r="FK163" s="31"/>
      <c r="FL163" s="31"/>
      <c r="FM163" s="31"/>
      <c r="FN163" s="31"/>
      <c r="FO163" s="31"/>
      <c r="FP163" s="31"/>
      <c r="FQ163" s="31"/>
      <c r="FR163" s="31"/>
      <c r="FS163" s="31"/>
      <c r="FT163" s="31"/>
      <c r="FU163" s="31"/>
      <c r="FV163" s="31"/>
      <c r="FW163" s="31"/>
      <c r="FX163" s="31"/>
      <c r="FY163" s="31"/>
      <c r="FZ163" s="31"/>
      <c r="GA163" s="31"/>
      <c r="GB163" s="31"/>
      <c r="GC163" s="31"/>
      <c r="GD163" s="31"/>
      <c r="GE163" s="31"/>
      <c r="GF163" s="31"/>
      <c r="GG163" s="31"/>
      <c r="GH163" s="31"/>
      <c r="GI163" s="31"/>
      <c r="GJ163" s="31"/>
      <c r="GK163" s="31"/>
      <c r="GL163" s="31"/>
      <c r="GM163" s="31"/>
      <c r="GN163" s="31"/>
      <c r="GO163" s="31"/>
      <c r="GP163" s="31"/>
    </row>
    <row r="164" spans="1:198" ht="60" x14ac:dyDescent="0.25">
      <c r="A164" s="75" t="s">
        <v>45</v>
      </c>
      <c r="B164" s="33">
        <f>'2 уровень'!C262</f>
        <v>6400</v>
      </c>
      <c r="C164" s="33">
        <f>'2 уровень'!D262</f>
        <v>1067</v>
      </c>
      <c r="D164" s="33">
        <f>'2 уровень'!E262</f>
        <v>618</v>
      </c>
      <c r="E164" s="100">
        <f>'2 уровень'!F262</f>
        <v>57.919400187441425</v>
      </c>
      <c r="F164" s="262">
        <f>'2 уровень'!G262</f>
        <v>20831.808000000001</v>
      </c>
      <c r="G164" s="262">
        <f>'2 уровень'!H262</f>
        <v>20831.808000000001</v>
      </c>
      <c r="H164" s="262" t="e">
        <f>'2 уровень'!#REF!</f>
        <v>#REF!</v>
      </c>
      <c r="I164" s="262" t="e">
        <f>'2 уровень'!#REF!</f>
        <v>#REF!</v>
      </c>
      <c r="J164" s="262" t="e">
        <f>'2 уровень'!#REF!</f>
        <v>#REF!</v>
      </c>
      <c r="K164" s="262" t="e">
        <f>'2 уровень'!#REF!</f>
        <v>#REF!</v>
      </c>
      <c r="L164" s="262" t="e">
        <f>'2 уровень'!#REF!</f>
        <v>#REF!</v>
      </c>
      <c r="M164" s="262" t="e">
        <f>'2 уровень'!#REF!</f>
        <v>#REF!</v>
      </c>
      <c r="N164" s="262" t="e">
        <f>'2 уровень'!#REF!</f>
        <v>#REF!</v>
      </c>
      <c r="O164" s="262" t="e">
        <f>'2 уровень'!#REF!</f>
        <v>#REF!</v>
      </c>
      <c r="P164" s="262" t="e">
        <f>'2 уровень'!#REF!</f>
        <v>#REF!</v>
      </c>
      <c r="Q164" s="262">
        <f>'2 уровень'!I262</f>
        <v>3471.9680000000003</v>
      </c>
      <c r="R164" s="262">
        <f>'2 уровень'!J262</f>
        <v>2542.7098400000013</v>
      </c>
      <c r="S164" s="262">
        <f>'2 уровень'!K262</f>
        <v>-929.25815999999895</v>
      </c>
      <c r="T164" s="262">
        <f>'2 уровень'!L262</f>
        <v>0</v>
      </c>
      <c r="U164" s="262">
        <f>'2 уровень'!M262</f>
        <v>2542.7098400000013</v>
      </c>
      <c r="V164" s="262">
        <f>'2 уровень'!N262</f>
        <v>73.235405395441461</v>
      </c>
      <c r="W164" s="68"/>
      <c r="Y164" s="588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  <c r="BQ164" s="31"/>
      <c r="BR164" s="31"/>
      <c r="BS164" s="31"/>
      <c r="BT164" s="31"/>
      <c r="BU164" s="31"/>
      <c r="BV164" s="31"/>
      <c r="BW164" s="31"/>
      <c r="BX164" s="31"/>
      <c r="BY164" s="31"/>
      <c r="BZ164" s="31"/>
      <c r="CA164" s="31"/>
      <c r="CB164" s="31"/>
      <c r="CC164" s="31"/>
      <c r="CD164" s="31"/>
      <c r="CE164" s="31"/>
      <c r="CF164" s="31"/>
      <c r="CG164" s="31"/>
      <c r="CH164" s="31"/>
      <c r="CI164" s="31"/>
      <c r="CJ164" s="31"/>
      <c r="CK164" s="31"/>
      <c r="CL164" s="31"/>
      <c r="CM164" s="31"/>
      <c r="CN164" s="31"/>
      <c r="CO164" s="31"/>
      <c r="CP164" s="31"/>
      <c r="CQ164" s="31"/>
      <c r="CR164" s="31"/>
      <c r="CS164" s="31"/>
      <c r="CT164" s="31"/>
      <c r="CU164" s="31"/>
      <c r="CV164" s="31"/>
      <c r="CW164" s="31"/>
      <c r="CX164" s="31"/>
      <c r="CY164" s="31"/>
      <c r="CZ164" s="31"/>
      <c r="DA164" s="31"/>
      <c r="DB164" s="31"/>
      <c r="DC164" s="31"/>
      <c r="DD164" s="31"/>
      <c r="DE164" s="31"/>
      <c r="DF164" s="31"/>
      <c r="DG164" s="31"/>
      <c r="DH164" s="31"/>
      <c r="DI164" s="31"/>
      <c r="DJ164" s="31"/>
      <c r="DK164" s="31"/>
      <c r="DL164" s="31"/>
      <c r="DM164" s="31"/>
      <c r="DN164" s="31"/>
      <c r="DO164" s="31"/>
      <c r="DP164" s="31"/>
      <c r="DQ164" s="31"/>
      <c r="DR164" s="31"/>
      <c r="DS164" s="31"/>
      <c r="DT164" s="31"/>
      <c r="DU164" s="31"/>
      <c r="DV164" s="31"/>
      <c r="DW164" s="31"/>
      <c r="DX164" s="31"/>
      <c r="DY164" s="31"/>
      <c r="DZ164" s="31"/>
      <c r="EA164" s="31"/>
      <c r="EB164" s="31"/>
      <c r="EC164" s="31"/>
      <c r="ED164" s="31"/>
      <c r="EE164" s="31"/>
      <c r="EF164" s="31"/>
      <c r="EG164" s="31"/>
      <c r="EH164" s="31"/>
      <c r="EI164" s="31"/>
      <c r="EJ164" s="31"/>
      <c r="EK164" s="31"/>
      <c r="EL164" s="31"/>
      <c r="EM164" s="31"/>
      <c r="EN164" s="31"/>
      <c r="EO164" s="31"/>
      <c r="EP164" s="31"/>
      <c r="EQ164" s="31"/>
      <c r="ER164" s="31"/>
      <c r="ES164" s="31"/>
      <c r="ET164" s="31"/>
      <c r="EU164" s="31"/>
      <c r="EV164" s="31"/>
      <c r="EW164" s="31"/>
      <c r="EX164" s="31"/>
      <c r="EY164" s="31"/>
      <c r="EZ164" s="31"/>
      <c r="FA164" s="31"/>
      <c r="FB164" s="31"/>
      <c r="FC164" s="31"/>
      <c r="FD164" s="31"/>
      <c r="FE164" s="31"/>
      <c r="FF164" s="31"/>
      <c r="FG164" s="31"/>
      <c r="FH164" s="31"/>
      <c r="FI164" s="31"/>
      <c r="FJ164" s="31"/>
      <c r="FK164" s="31"/>
      <c r="FL164" s="31"/>
      <c r="FM164" s="31"/>
      <c r="FN164" s="31"/>
      <c r="FO164" s="31"/>
      <c r="FP164" s="31"/>
      <c r="FQ164" s="31"/>
      <c r="FR164" s="31"/>
      <c r="FS164" s="31"/>
      <c r="FT164" s="31"/>
      <c r="FU164" s="31"/>
      <c r="FV164" s="31"/>
      <c r="FW164" s="31"/>
      <c r="FX164" s="31"/>
      <c r="FY164" s="31"/>
      <c r="FZ164" s="31"/>
      <c r="GA164" s="31"/>
      <c r="GB164" s="31"/>
      <c r="GC164" s="31"/>
      <c r="GD164" s="31"/>
      <c r="GE164" s="31"/>
      <c r="GF164" s="31"/>
      <c r="GG164" s="31"/>
      <c r="GH164" s="31"/>
      <c r="GI164" s="31"/>
      <c r="GJ164" s="31"/>
      <c r="GK164" s="31"/>
      <c r="GL164" s="31"/>
      <c r="GM164" s="31"/>
      <c r="GN164" s="31"/>
      <c r="GO164" s="31"/>
      <c r="GP164" s="31"/>
    </row>
    <row r="165" spans="1:198" ht="45" x14ac:dyDescent="0.25">
      <c r="A165" s="75" t="s">
        <v>63</v>
      </c>
      <c r="B165" s="33">
        <f>'2 уровень'!C263</f>
        <v>2700</v>
      </c>
      <c r="C165" s="33">
        <f>'2 уровень'!D263</f>
        <v>450</v>
      </c>
      <c r="D165" s="33">
        <f>'2 уровень'!E263</f>
        <v>478</v>
      </c>
      <c r="E165" s="100">
        <f>'2 уровень'!F263</f>
        <v>106.22222222222221</v>
      </c>
      <c r="F165" s="262">
        <f>'2 уровень'!G263</f>
        <v>4170.9059999999999</v>
      </c>
      <c r="G165" s="262">
        <f>'2 уровень'!H263</f>
        <v>4170.9059999999999</v>
      </c>
      <c r="H165" s="262" t="e">
        <f>'2 уровень'!#REF!</f>
        <v>#REF!</v>
      </c>
      <c r="I165" s="262" t="e">
        <f>'2 уровень'!#REF!</f>
        <v>#REF!</v>
      </c>
      <c r="J165" s="262" t="e">
        <f>'2 уровень'!#REF!</f>
        <v>#REF!</v>
      </c>
      <c r="K165" s="262" t="e">
        <f>'2 уровень'!#REF!</f>
        <v>#REF!</v>
      </c>
      <c r="L165" s="262" t="e">
        <f>'2 уровень'!#REF!</f>
        <v>#REF!</v>
      </c>
      <c r="M165" s="262" t="e">
        <f>'2 уровень'!#REF!</f>
        <v>#REF!</v>
      </c>
      <c r="N165" s="262" t="e">
        <f>'2 уровень'!#REF!</f>
        <v>#REF!</v>
      </c>
      <c r="O165" s="262" t="e">
        <f>'2 уровень'!#REF!</f>
        <v>#REF!</v>
      </c>
      <c r="P165" s="262" t="e">
        <f>'2 уровень'!#REF!</f>
        <v>#REF!</v>
      </c>
      <c r="Q165" s="262">
        <f>'2 уровень'!I263</f>
        <v>695.15099999999995</v>
      </c>
      <c r="R165" s="262">
        <f>'2 уровень'!J263</f>
        <v>647.79764000000011</v>
      </c>
      <c r="S165" s="262">
        <f>'2 уровень'!K263</f>
        <v>-47.353359999999839</v>
      </c>
      <c r="T165" s="262">
        <f>'2 уровень'!L263</f>
        <v>0</v>
      </c>
      <c r="U165" s="262">
        <f>'2 уровень'!M263</f>
        <v>647.79764000000011</v>
      </c>
      <c r="V165" s="262">
        <f>'2 уровень'!N263</f>
        <v>93.188046913548305</v>
      </c>
      <c r="W165" s="68"/>
      <c r="Y165" s="588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  <c r="BM165" s="31"/>
      <c r="BN165" s="31"/>
      <c r="BO165" s="31"/>
      <c r="BP165" s="31"/>
      <c r="BQ165" s="31"/>
      <c r="BR165" s="31"/>
      <c r="BS165" s="31"/>
      <c r="BT165" s="31"/>
      <c r="BU165" s="31"/>
      <c r="BV165" s="31"/>
      <c r="BW165" s="31"/>
      <c r="BX165" s="31"/>
      <c r="BY165" s="31"/>
      <c r="BZ165" s="31"/>
      <c r="CA165" s="31"/>
      <c r="CB165" s="31"/>
      <c r="CC165" s="31"/>
      <c r="CD165" s="31"/>
      <c r="CE165" s="31"/>
      <c r="CF165" s="31"/>
      <c r="CG165" s="31"/>
      <c r="CH165" s="31"/>
      <c r="CI165" s="31"/>
      <c r="CJ165" s="31"/>
      <c r="CK165" s="31"/>
      <c r="CL165" s="31"/>
      <c r="CM165" s="31"/>
      <c r="CN165" s="31"/>
      <c r="CO165" s="31"/>
      <c r="CP165" s="31"/>
      <c r="CQ165" s="31"/>
      <c r="CR165" s="31"/>
      <c r="CS165" s="31"/>
      <c r="CT165" s="31"/>
      <c r="CU165" s="31"/>
      <c r="CV165" s="31"/>
      <c r="CW165" s="31"/>
      <c r="CX165" s="31"/>
      <c r="CY165" s="31"/>
      <c r="CZ165" s="31"/>
      <c r="DA165" s="31"/>
      <c r="DB165" s="31"/>
      <c r="DC165" s="31"/>
      <c r="DD165" s="31"/>
      <c r="DE165" s="31"/>
      <c r="DF165" s="31"/>
      <c r="DG165" s="31"/>
      <c r="DH165" s="31"/>
      <c r="DI165" s="31"/>
      <c r="DJ165" s="31"/>
      <c r="DK165" s="31"/>
      <c r="DL165" s="31"/>
      <c r="DM165" s="31"/>
      <c r="DN165" s="31"/>
      <c r="DO165" s="31"/>
      <c r="DP165" s="31"/>
      <c r="DQ165" s="31"/>
      <c r="DR165" s="31"/>
      <c r="DS165" s="31"/>
      <c r="DT165" s="31"/>
      <c r="DU165" s="31"/>
      <c r="DV165" s="31"/>
      <c r="DW165" s="31"/>
      <c r="DX165" s="31"/>
      <c r="DY165" s="31"/>
      <c r="DZ165" s="31"/>
      <c r="EA165" s="31"/>
      <c r="EB165" s="31"/>
      <c r="EC165" s="31"/>
      <c r="ED165" s="31"/>
      <c r="EE165" s="31"/>
      <c r="EF165" s="31"/>
      <c r="EG165" s="31"/>
      <c r="EH165" s="31"/>
      <c r="EI165" s="31"/>
      <c r="EJ165" s="31"/>
      <c r="EK165" s="31"/>
      <c r="EL165" s="31"/>
      <c r="EM165" s="31"/>
      <c r="EN165" s="31"/>
      <c r="EO165" s="31"/>
      <c r="EP165" s="31"/>
      <c r="EQ165" s="31"/>
      <c r="ER165" s="31"/>
      <c r="ES165" s="31"/>
      <c r="ET165" s="31"/>
      <c r="EU165" s="31"/>
      <c r="EV165" s="31"/>
      <c r="EW165" s="31"/>
      <c r="EX165" s="31"/>
      <c r="EY165" s="31"/>
      <c r="EZ165" s="31"/>
      <c r="FA165" s="31"/>
      <c r="FB165" s="31"/>
      <c r="FC165" s="31"/>
      <c r="FD165" s="31"/>
      <c r="FE165" s="31"/>
      <c r="FF165" s="31"/>
      <c r="FG165" s="31"/>
      <c r="FH165" s="31"/>
      <c r="FI165" s="31"/>
      <c r="FJ165" s="31"/>
      <c r="FK165" s="31"/>
      <c r="FL165" s="31"/>
      <c r="FM165" s="31"/>
      <c r="FN165" s="31"/>
      <c r="FO165" s="31"/>
      <c r="FP165" s="31"/>
      <c r="FQ165" s="31"/>
      <c r="FR165" s="31"/>
      <c r="FS165" s="31"/>
      <c r="FT165" s="31"/>
      <c r="FU165" s="31"/>
      <c r="FV165" s="31"/>
      <c r="FW165" s="31"/>
      <c r="FX165" s="31"/>
      <c r="FY165" s="31"/>
      <c r="FZ165" s="31"/>
      <c r="GA165" s="31"/>
      <c r="GB165" s="31"/>
      <c r="GC165" s="31"/>
      <c r="GD165" s="31"/>
      <c r="GE165" s="31"/>
      <c r="GF165" s="31"/>
      <c r="GG165" s="31"/>
      <c r="GH165" s="31"/>
      <c r="GI165" s="31"/>
      <c r="GJ165" s="31"/>
      <c r="GK165" s="31"/>
      <c r="GL165" s="31"/>
      <c r="GM165" s="31"/>
      <c r="GN165" s="31"/>
      <c r="GO165" s="31"/>
      <c r="GP165" s="31"/>
    </row>
    <row r="166" spans="1:198" ht="15.75" thickBot="1" x14ac:dyDescent="0.3">
      <c r="A166" s="74" t="s">
        <v>4</v>
      </c>
      <c r="B166" s="33">
        <f>'2 уровень'!C264</f>
        <v>0</v>
      </c>
      <c r="C166" s="33">
        <f>'2 уровень'!D264</f>
        <v>0</v>
      </c>
      <c r="D166" s="33">
        <f>'2 уровень'!E264</f>
        <v>0</v>
      </c>
      <c r="E166" s="100">
        <f>'2 уровень'!F264</f>
        <v>0</v>
      </c>
      <c r="F166" s="262">
        <f>'2 уровень'!G264</f>
        <v>53584.831299999998</v>
      </c>
      <c r="G166" s="262">
        <f>'2 уровень'!H264</f>
        <v>53584.831299999998</v>
      </c>
      <c r="H166" s="262" t="e">
        <f>'2 уровень'!#REF!</f>
        <v>#REF!</v>
      </c>
      <c r="I166" s="262" t="e">
        <f>'2 уровень'!#REF!</f>
        <v>#REF!</v>
      </c>
      <c r="J166" s="262" t="e">
        <f>'2 уровень'!#REF!</f>
        <v>#REF!</v>
      </c>
      <c r="K166" s="262" t="e">
        <f>'2 уровень'!#REF!</f>
        <v>#REF!</v>
      </c>
      <c r="L166" s="262" t="e">
        <f>'2 уровень'!#REF!</f>
        <v>#REF!</v>
      </c>
      <c r="M166" s="262" t="e">
        <f>'2 уровень'!#REF!</f>
        <v>#REF!</v>
      </c>
      <c r="N166" s="262" t="e">
        <f>'2 уровень'!#REF!</f>
        <v>#REF!</v>
      </c>
      <c r="O166" s="262" t="e">
        <f>'2 уровень'!#REF!</f>
        <v>#REF!</v>
      </c>
      <c r="P166" s="262" t="e">
        <f>'2 уровень'!#REF!</f>
        <v>#REF!</v>
      </c>
      <c r="Q166" s="262">
        <f>'2 уровень'!I264</f>
        <v>8930.8052166666675</v>
      </c>
      <c r="R166" s="262">
        <f>'2 уровень'!J264</f>
        <v>7123.4421300000013</v>
      </c>
      <c r="S166" s="262">
        <f>'2 уровень'!K264</f>
        <v>-1807.3630866666651</v>
      </c>
      <c r="T166" s="262">
        <f>'2 уровень'!L264</f>
        <v>-27.935290000000002</v>
      </c>
      <c r="U166" s="262">
        <f>'2 уровень'!M264</f>
        <v>7095.5068400000018</v>
      </c>
      <c r="V166" s="262">
        <f>'2 уровень'!N264</f>
        <v>79.762596509284904</v>
      </c>
      <c r="W166" s="68"/>
      <c r="Y166" s="588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  <c r="BQ166" s="31"/>
      <c r="BR166" s="31"/>
      <c r="BS166" s="31"/>
      <c r="BT166" s="31"/>
      <c r="BU166" s="31"/>
      <c r="BV166" s="31"/>
      <c r="BW166" s="31"/>
      <c r="BX166" s="31"/>
      <c r="BY166" s="31"/>
      <c r="BZ166" s="31"/>
      <c r="CA166" s="31"/>
      <c r="CB166" s="31"/>
      <c r="CC166" s="31"/>
      <c r="CD166" s="31"/>
      <c r="CE166" s="31"/>
      <c r="CF166" s="31"/>
      <c r="CG166" s="31"/>
      <c r="CH166" s="31"/>
      <c r="CI166" s="31"/>
      <c r="CJ166" s="31"/>
      <c r="CK166" s="31"/>
      <c r="CL166" s="31"/>
      <c r="CM166" s="31"/>
      <c r="CN166" s="31"/>
      <c r="CO166" s="31"/>
      <c r="CP166" s="31"/>
      <c r="CQ166" s="31"/>
      <c r="CR166" s="31"/>
      <c r="CS166" s="31"/>
      <c r="CT166" s="31"/>
      <c r="CU166" s="31"/>
      <c r="CV166" s="31"/>
      <c r="CW166" s="31"/>
      <c r="CX166" s="31"/>
      <c r="CY166" s="31"/>
      <c r="CZ166" s="31"/>
      <c r="DA166" s="31"/>
      <c r="DB166" s="31"/>
      <c r="DC166" s="31"/>
      <c r="DD166" s="31"/>
      <c r="DE166" s="31"/>
      <c r="DF166" s="31"/>
      <c r="DG166" s="31"/>
      <c r="DH166" s="31"/>
      <c r="DI166" s="31"/>
      <c r="DJ166" s="31"/>
      <c r="DK166" s="31"/>
      <c r="DL166" s="31"/>
      <c r="DM166" s="31"/>
      <c r="DN166" s="31"/>
      <c r="DO166" s="31"/>
      <c r="DP166" s="31"/>
      <c r="DQ166" s="31"/>
      <c r="DR166" s="31"/>
      <c r="DS166" s="31"/>
      <c r="DT166" s="31"/>
      <c r="DU166" s="31"/>
      <c r="DV166" s="31"/>
      <c r="DW166" s="31"/>
      <c r="DX166" s="31"/>
      <c r="DY166" s="31"/>
      <c r="DZ166" s="31"/>
      <c r="EA166" s="31"/>
      <c r="EB166" s="31"/>
      <c r="EC166" s="31"/>
      <c r="ED166" s="31"/>
      <c r="EE166" s="31"/>
      <c r="EF166" s="31"/>
      <c r="EG166" s="31"/>
      <c r="EH166" s="31"/>
      <c r="EI166" s="31"/>
      <c r="EJ166" s="31"/>
      <c r="EK166" s="31"/>
      <c r="EL166" s="31"/>
      <c r="EM166" s="31"/>
      <c r="EN166" s="31"/>
      <c r="EO166" s="31"/>
      <c r="EP166" s="31"/>
      <c r="EQ166" s="31"/>
      <c r="ER166" s="31"/>
      <c r="ES166" s="31"/>
      <c r="ET166" s="31"/>
      <c r="EU166" s="31"/>
      <c r="EV166" s="31"/>
      <c r="EW166" s="31"/>
      <c r="EX166" s="31"/>
      <c r="EY166" s="31"/>
      <c r="EZ166" s="31"/>
      <c r="FA166" s="31"/>
      <c r="FB166" s="31"/>
      <c r="FC166" s="31"/>
      <c r="FD166" s="31"/>
      <c r="FE166" s="31"/>
      <c r="FF166" s="31"/>
      <c r="FG166" s="31"/>
      <c r="FH166" s="31"/>
      <c r="FI166" s="31"/>
      <c r="FJ166" s="31"/>
      <c r="FK166" s="31"/>
      <c r="FL166" s="31"/>
      <c r="FM166" s="31"/>
      <c r="FN166" s="31"/>
      <c r="FO166" s="31"/>
      <c r="FP166" s="31"/>
      <c r="FQ166" s="31"/>
      <c r="FR166" s="31"/>
      <c r="FS166" s="31"/>
      <c r="FT166" s="31"/>
      <c r="FU166" s="31"/>
      <c r="FV166" s="31"/>
      <c r="FW166" s="31"/>
      <c r="FX166" s="31"/>
      <c r="FY166" s="31"/>
      <c r="FZ166" s="31"/>
      <c r="GA166" s="31"/>
      <c r="GB166" s="31"/>
      <c r="GC166" s="31"/>
      <c r="GD166" s="31"/>
      <c r="GE166" s="31"/>
      <c r="GF166" s="31"/>
      <c r="GG166" s="31"/>
      <c r="GH166" s="31"/>
      <c r="GI166" s="31"/>
      <c r="GJ166" s="31"/>
      <c r="GK166" s="31"/>
      <c r="GL166" s="31"/>
      <c r="GM166" s="31"/>
      <c r="GN166" s="31"/>
      <c r="GO166" s="31"/>
      <c r="GP166" s="31"/>
    </row>
    <row r="167" spans="1:198" ht="15" customHeight="1" x14ac:dyDescent="0.25">
      <c r="A167" s="64" t="s">
        <v>26</v>
      </c>
      <c r="B167" s="65"/>
      <c r="C167" s="65"/>
      <c r="D167" s="65"/>
      <c r="E167" s="103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68"/>
      <c r="Y167" s="588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  <c r="BN167" s="31"/>
      <c r="BO167" s="31"/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  <c r="BZ167" s="31"/>
      <c r="CA167" s="31"/>
      <c r="CB167" s="31"/>
      <c r="CC167" s="31"/>
      <c r="CD167" s="31"/>
      <c r="CE167" s="31"/>
      <c r="CF167" s="31"/>
      <c r="CG167" s="31"/>
      <c r="CH167" s="31"/>
      <c r="CI167" s="31"/>
      <c r="CJ167" s="31"/>
      <c r="CK167" s="31"/>
      <c r="CL167" s="31"/>
      <c r="CM167" s="31"/>
      <c r="CN167" s="31"/>
      <c r="CO167" s="31"/>
      <c r="CP167" s="31"/>
      <c r="CQ167" s="31"/>
      <c r="CR167" s="31"/>
      <c r="CS167" s="31"/>
      <c r="CT167" s="31"/>
      <c r="CU167" s="31"/>
      <c r="CV167" s="31"/>
      <c r="CW167" s="31"/>
      <c r="CX167" s="31"/>
      <c r="CY167" s="31"/>
      <c r="CZ167" s="31"/>
      <c r="DA167" s="31"/>
      <c r="DB167" s="31"/>
      <c r="DC167" s="31"/>
      <c r="DD167" s="31"/>
      <c r="DE167" s="31"/>
      <c r="DF167" s="31"/>
      <c r="DG167" s="31"/>
      <c r="DH167" s="31"/>
      <c r="DI167" s="31"/>
      <c r="DJ167" s="31"/>
      <c r="DK167" s="31"/>
      <c r="DL167" s="31"/>
      <c r="DM167" s="31"/>
      <c r="DN167" s="31"/>
      <c r="DO167" s="31"/>
      <c r="DP167" s="31"/>
      <c r="DQ167" s="31"/>
      <c r="DR167" s="31"/>
      <c r="DS167" s="31"/>
      <c r="DT167" s="31"/>
      <c r="DU167" s="31"/>
      <c r="DV167" s="31"/>
      <c r="DW167" s="31"/>
      <c r="DX167" s="31"/>
      <c r="DY167" s="31"/>
      <c r="DZ167" s="31"/>
      <c r="EA167" s="31"/>
      <c r="EB167" s="31"/>
      <c r="EC167" s="31"/>
      <c r="ED167" s="31"/>
      <c r="EE167" s="31"/>
      <c r="EF167" s="31"/>
      <c r="EG167" s="31"/>
      <c r="EH167" s="31"/>
      <c r="EI167" s="31"/>
      <c r="EJ167" s="31"/>
      <c r="EK167" s="31"/>
      <c r="EL167" s="31"/>
      <c r="EM167" s="31"/>
      <c r="EN167" s="31"/>
      <c r="EO167" s="31"/>
      <c r="EP167" s="31"/>
      <c r="EQ167" s="31"/>
      <c r="ER167" s="31"/>
      <c r="ES167" s="31"/>
      <c r="ET167" s="31"/>
      <c r="EU167" s="31"/>
      <c r="EV167" s="31"/>
      <c r="EW167" s="31"/>
      <c r="EX167" s="31"/>
      <c r="EY167" s="31"/>
      <c r="EZ167" s="31"/>
      <c r="FA167" s="31"/>
      <c r="FB167" s="31"/>
      <c r="FC167" s="31"/>
      <c r="FD167" s="31"/>
      <c r="FE167" s="31"/>
      <c r="FF167" s="31"/>
      <c r="FG167" s="31"/>
      <c r="FH167" s="31"/>
      <c r="FI167" s="31"/>
      <c r="FJ167" s="31"/>
      <c r="FK167" s="31"/>
      <c r="FL167" s="31"/>
      <c r="FM167" s="31"/>
      <c r="FN167" s="31"/>
      <c r="FO167" s="31"/>
      <c r="FP167" s="31"/>
      <c r="FQ167" s="31"/>
      <c r="FR167" s="31"/>
      <c r="FS167" s="31"/>
      <c r="FT167" s="31"/>
      <c r="FU167" s="31"/>
      <c r="FV167" s="31"/>
      <c r="FW167" s="31"/>
      <c r="FX167" s="31"/>
      <c r="FY167" s="31"/>
      <c r="FZ167" s="31"/>
      <c r="GA167" s="31"/>
      <c r="GB167" s="31"/>
      <c r="GC167" s="31"/>
      <c r="GD167" s="31"/>
      <c r="GE167" s="31"/>
      <c r="GF167" s="31"/>
      <c r="GG167" s="31"/>
      <c r="GH167" s="31"/>
      <c r="GI167" s="31"/>
      <c r="GJ167" s="31"/>
      <c r="GK167" s="31"/>
      <c r="GL167" s="31"/>
      <c r="GM167" s="31"/>
      <c r="GN167" s="31"/>
      <c r="GO167" s="31"/>
      <c r="GP167" s="31"/>
    </row>
    <row r="168" spans="1:198" ht="30" x14ac:dyDescent="0.25">
      <c r="A168" s="207" t="s">
        <v>74</v>
      </c>
      <c r="B168" s="205">
        <f>'2 уровень'!C279</f>
        <v>4928</v>
      </c>
      <c r="C168" s="205">
        <f>'2 уровень'!D279</f>
        <v>821</v>
      </c>
      <c r="D168" s="205">
        <f>'2 уровень'!E279</f>
        <v>734</v>
      </c>
      <c r="E168" s="206">
        <f>'2 уровень'!F279</f>
        <v>89.403166869671139</v>
      </c>
      <c r="F168" s="261">
        <f>'2 уровень'!G279</f>
        <v>16315.886159999998</v>
      </c>
      <c r="G168" s="261">
        <f>'2 уровень'!H279</f>
        <v>16315.886159999998</v>
      </c>
      <c r="H168" s="261" t="e">
        <f>'2 уровень'!#REF!</f>
        <v>#REF!</v>
      </c>
      <c r="I168" s="261" t="e">
        <f>'2 уровень'!#REF!</f>
        <v>#REF!</v>
      </c>
      <c r="J168" s="261" t="e">
        <f>'2 уровень'!#REF!</f>
        <v>#REF!</v>
      </c>
      <c r="K168" s="261" t="e">
        <f>'2 уровень'!#REF!</f>
        <v>#REF!</v>
      </c>
      <c r="L168" s="261" t="e">
        <f>'2 уровень'!#REF!</f>
        <v>#REF!</v>
      </c>
      <c r="M168" s="261" t="e">
        <f>'2 уровень'!#REF!</f>
        <v>#REF!</v>
      </c>
      <c r="N168" s="261" t="e">
        <f>'2 уровень'!#REF!</f>
        <v>#REF!</v>
      </c>
      <c r="O168" s="261" t="e">
        <f>'2 уровень'!#REF!</f>
        <v>#REF!</v>
      </c>
      <c r="P168" s="261" t="e">
        <f>'2 уровень'!#REF!</f>
        <v>#REF!</v>
      </c>
      <c r="Q168" s="261">
        <f>'2 уровень'!I279</f>
        <v>2719.3143600000003</v>
      </c>
      <c r="R168" s="261">
        <f>'2 уровень'!J279</f>
        <v>2615.9293400000001</v>
      </c>
      <c r="S168" s="261">
        <f>'2 уровень'!K279</f>
        <v>-103.38501999999974</v>
      </c>
      <c r="T168" s="261">
        <f>'2 уровень'!L279</f>
        <v>-3.3256300000000003</v>
      </c>
      <c r="U168" s="261">
        <f>'2 уровень'!M279</f>
        <v>2612.6037100000003</v>
      </c>
      <c r="V168" s="261">
        <f>'2 уровень'!N279</f>
        <v>96.198121794201086</v>
      </c>
      <c r="W168" s="68"/>
      <c r="Y168" s="588"/>
    </row>
    <row r="169" spans="1:198" ht="30" x14ac:dyDescent="0.25">
      <c r="A169" s="75" t="s">
        <v>43</v>
      </c>
      <c r="B169" s="33">
        <f>'2 уровень'!C280</f>
        <v>3600</v>
      </c>
      <c r="C169" s="33">
        <f>'2 уровень'!D280</f>
        <v>600</v>
      </c>
      <c r="D169" s="33">
        <f>'2 уровень'!E280</f>
        <v>472</v>
      </c>
      <c r="E169" s="100">
        <f>'2 уровень'!F280</f>
        <v>78.666666666666657</v>
      </c>
      <c r="F169" s="262">
        <f>'2 уровень'!G280</f>
        <v>12348</v>
      </c>
      <c r="G169" s="262">
        <f>'2 уровень'!H280</f>
        <v>12348</v>
      </c>
      <c r="H169" s="262" t="e">
        <f>'2 уровень'!#REF!</f>
        <v>#REF!</v>
      </c>
      <c r="I169" s="262" t="e">
        <f>'2 уровень'!#REF!</f>
        <v>#REF!</v>
      </c>
      <c r="J169" s="262" t="e">
        <f>'2 уровень'!#REF!</f>
        <v>#REF!</v>
      </c>
      <c r="K169" s="262" t="e">
        <f>'2 уровень'!#REF!</f>
        <v>#REF!</v>
      </c>
      <c r="L169" s="262" t="e">
        <f>'2 уровень'!#REF!</f>
        <v>#REF!</v>
      </c>
      <c r="M169" s="262" t="e">
        <f>'2 уровень'!#REF!</f>
        <v>#REF!</v>
      </c>
      <c r="N169" s="262" t="e">
        <f>'2 уровень'!#REF!</f>
        <v>#REF!</v>
      </c>
      <c r="O169" s="262" t="e">
        <f>'2 уровень'!#REF!</f>
        <v>#REF!</v>
      </c>
      <c r="P169" s="262" t="e">
        <f>'2 уровень'!#REF!</f>
        <v>#REF!</v>
      </c>
      <c r="Q169" s="262">
        <f>'2 уровень'!I280</f>
        <v>2058</v>
      </c>
      <c r="R169" s="262">
        <f>'2 уровень'!J280</f>
        <v>1708.93172</v>
      </c>
      <c r="S169" s="262">
        <f>'2 уровень'!K280</f>
        <v>-349.06827999999996</v>
      </c>
      <c r="T169" s="262">
        <f>'2 уровень'!L280</f>
        <v>-3.3256300000000003</v>
      </c>
      <c r="U169" s="262">
        <f>'2 уровень'!M280</f>
        <v>1705.60609</v>
      </c>
      <c r="V169" s="262">
        <f>'2 уровень'!N280</f>
        <v>83.038470359572401</v>
      </c>
      <c r="W169" s="68"/>
      <c r="Y169" s="588"/>
    </row>
    <row r="170" spans="1:198" ht="30" x14ac:dyDescent="0.25">
      <c r="A170" s="75" t="s">
        <v>44</v>
      </c>
      <c r="B170" s="33">
        <f>'2 уровень'!C281</f>
        <v>1080</v>
      </c>
      <c r="C170" s="33">
        <f>'2 уровень'!D281</f>
        <v>180</v>
      </c>
      <c r="D170" s="33">
        <f>'2 уровень'!E281</f>
        <v>194</v>
      </c>
      <c r="E170" s="100">
        <f>'2 уровень'!F281</f>
        <v>107.77777777777777</v>
      </c>
      <c r="F170" s="262">
        <f>'2 уровень'!G281</f>
        <v>2055.8879999999999</v>
      </c>
      <c r="G170" s="262">
        <f>'2 уровень'!H281</f>
        <v>2055.8879999999999</v>
      </c>
      <c r="H170" s="262" t="e">
        <f>'2 уровень'!#REF!</f>
        <v>#REF!</v>
      </c>
      <c r="I170" s="262" t="e">
        <f>'2 уровень'!#REF!</f>
        <v>#REF!</v>
      </c>
      <c r="J170" s="262" t="e">
        <f>'2 уровень'!#REF!</f>
        <v>#REF!</v>
      </c>
      <c r="K170" s="262" t="e">
        <f>'2 уровень'!#REF!</f>
        <v>#REF!</v>
      </c>
      <c r="L170" s="262" t="e">
        <f>'2 уровень'!#REF!</f>
        <v>#REF!</v>
      </c>
      <c r="M170" s="262" t="e">
        <f>'2 уровень'!#REF!</f>
        <v>#REF!</v>
      </c>
      <c r="N170" s="262" t="e">
        <f>'2 уровень'!#REF!</f>
        <v>#REF!</v>
      </c>
      <c r="O170" s="262" t="e">
        <f>'2 уровень'!#REF!</f>
        <v>#REF!</v>
      </c>
      <c r="P170" s="262" t="e">
        <f>'2 уровень'!#REF!</f>
        <v>#REF!</v>
      </c>
      <c r="Q170" s="262">
        <f>'2 уровень'!I281</f>
        <v>342.64799999999997</v>
      </c>
      <c r="R170" s="262">
        <f>'2 уровень'!J281</f>
        <v>382.7400600000002</v>
      </c>
      <c r="S170" s="262">
        <f>'2 уровень'!K281</f>
        <v>40.092060000000231</v>
      </c>
      <c r="T170" s="262">
        <f>'2 уровень'!L281</f>
        <v>0</v>
      </c>
      <c r="U170" s="262">
        <f>'2 уровень'!M281</f>
        <v>382.7400600000002</v>
      </c>
      <c r="V170" s="262">
        <f>'2 уровень'!N281</f>
        <v>111.70065489948875</v>
      </c>
      <c r="W170" s="68"/>
      <c r="Y170" s="588"/>
    </row>
    <row r="171" spans="1:198" ht="30" x14ac:dyDescent="0.25">
      <c r="A171" s="75" t="s">
        <v>64</v>
      </c>
      <c r="B171" s="33">
        <f>'2 уровень'!C282</f>
        <v>86</v>
      </c>
      <c r="C171" s="33">
        <f>'2 уровень'!D282</f>
        <v>14</v>
      </c>
      <c r="D171" s="33">
        <f>'2 уровень'!E282</f>
        <v>17</v>
      </c>
      <c r="E171" s="100">
        <f>'2 уровень'!F282</f>
        <v>121.42857142857142</v>
      </c>
      <c r="F171" s="262">
        <f>'2 уровень'!G282</f>
        <v>663.03161999999998</v>
      </c>
      <c r="G171" s="262">
        <f>'2 уровень'!H282</f>
        <v>663.03161999999998</v>
      </c>
      <c r="H171" s="262" t="e">
        <f>'2 уровень'!#REF!</f>
        <v>#REF!</v>
      </c>
      <c r="I171" s="262" t="e">
        <f>'2 уровень'!#REF!</f>
        <v>#REF!</v>
      </c>
      <c r="J171" s="262" t="e">
        <f>'2 уровень'!#REF!</f>
        <v>#REF!</v>
      </c>
      <c r="K171" s="262" t="e">
        <f>'2 уровень'!#REF!</f>
        <v>#REF!</v>
      </c>
      <c r="L171" s="262" t="e">
        <f>'2 уровень'!#REF!</f>
        <v>#REF!</v>
      </c>
      <c r="M171" s="262" t="e">
        <f>'2 уровень'!#REF!</f>
        <v>#REF!</v>
      </c>
      <c r="N171" s="262" t="e">
        <f>'2 уровень'!#REF!</f>
        <v>#REF!</v>
      </c>
      <c r="O171" s="262" t="e">
        <f>'2 уровень'!#REF!</f>
        <v>#REF!</v>
      </c>
      <c r="P171" s="262" t="e">
        <f>'2 уровень'!#REF!</f>
        <v>#REF!</v>
      </c>
      <c r="Q171" s="262">
        <f>'2 уровень'!I282</f>
        <v>110.50527</v>
      </c>
      <c r="R171" s="262">
        <f>'2 уровень'!J282</f>
        <v>131.06439</v>
      </c>
      <c r="S171" s="262">
        <f>'2 уровень'!K282</f>
        <v>20.559120000000007</v>
      </c>
      <c r="T171" s="262">
        <f>'2 уровень'!L282</f>
        <v>0</v>
      </c>
      <c r="U171" s="262">
        <f>'2 уровень'!M282</f>
        <v>131.06439</v>
      </c>
      <c r="V171" s="262">
        <f>'2 уровень'!N282</f>
        <v>118.6046511627907</v>
      </c>
      <c r="W171" s="68"/>
      <c r="Y171" s="588"/>
    </row>
    <row r="172" spans="1:198" ht="30" x14ac:dyDescent="0.25">
      <c r="A172" s="75" t="s">
        <v>65</v>
      </c>
      <c r="B172" s="33">
        <f>'2 уровень'!C283</f>
        <v>162</v>
      </c>
      <c r="C172" s="33">
        <f>'2 уровень'!D283</f>
        <v>27</v>
      </c>
      <c r="D172" s="33">
        <f>'2 уровень'!E283</f>
        <v>51</v>
      </c>
      <c r="E172" s="100">
        <f>'2 уровень'!F283</f>
        <v>188.88888888888889</v>
      </c>
      <c r="F172" s="262">
        <f>'2 уровень'!G283</f>
        <v>1248.9665400000001</v>
      </c>
      <c r="G172" s="262">
        <f>'2 уровень'!H283</f>
        <v>1248.9665400000001</v>
      </c>
      <c r="H172" s="262" t="e">
        <f>'2 уровень'!#REF!</f>
        <v>#REF!</v>
      </c>
      <c r="I172" s="262" t="e">
        <f>'2 уровень'!#REF!</f>
        <v>#REF!</v>
      </c>
      <c r="J172" s="262" t="e">
        <f>'2 уровень'!#REF!</f>
        <v>#REF!</v>
      </c>
      <c r="K172" s="262" t="e">
        <f>'2 уровень'!#REF!</f>
        <v>#REF!</v>
      </c>
      <c r="L172" s="262" t="e">
        <f>'2 уровень'!#REF!</f>
        <v>#REF!</v>
      </c>
      <c r="M172" s="262" t="e">
        <f>'2 уровень'!#REF!</f>
        <v>#REF!</v>
      </c>
      <c r="N172" s="262" t="e">
        <f>'2 уровень'!#REF!</f>
        <v>#REF!</v>
      </c>
      <c r="O172" s="262" t="e">
        <f>'2 уровень'!#REF!</f>
        <v>#REF!</v>
      </c>
      <c r="P172" s="262" t="e">
        <f>'2 уровень'!#REF!</f>
        <v>#REF!</v>
      </c>
      <c r="Q172" s="262">
        <f>'2 уровень'!I283</f>
        <v>208.16109000000003</v>
      </c>
      <c r="R172" s="262">
        <f>'2 уровень'!J283</f>
        <v>393.19317000000001</v>
      </c>
      <c r="S172" s="262">
        <f>'2 уровень'!K283</f>
        <v>185.03207999999998</v>
      </c>
      <c r="T172" s="262">
        <f>'2 уровень'!L283</f>
        <v>0</v>
      </c>
      <c r="U172" s="262">
        <f>'2 уровень'!M283</f>
        <v>393.19317000000001</v>
      </c>
      <c r="V172" s="262">
        <f>'2 уровень'!N283</f>
        <v>188.88888888888886</v>
      </c>
      <c r="W172" s="68"/>
      <c r="Y172" s="588"/>
    </row>
    <row r="173" spans="1:198" ht="30" x14ac:dyDescent="0.25">
      <c r="A173" s="207" t="s">
        <v>66</v>
      </c>
      <c r="B173" s="205">
        <f>'2 уровень'!C284</f>
        <v>10825</v>
      </c>
      <c r="C173" s="205">
        <f>'2 уровень'!D284</f>
        <v>1804</v>
      </c>
      <c r="D173" s="205">
        <f>'2 уровень'!E284</f>
        <v>1093</v>
      </c>
      <c r="E173" s="206">
        <f>'2 уровень'!F284</f>
        <v>60.587583148558757</v>
      </c>
      <c r="F173" s="261">
        <f>'2 уровень'!G284</f>
        <v>25293.814850000002</v>
      </c>
      <c r="G173" s="261">
        <f>'2 уровень'!H284</f>
        <v>25293.814850000002</v>
      </c>
      <c r="H173" s="261" t="e">
        <f>'2 уровень'!#REF!</f>
        <v>#REF!</v>
      </c>
      <c r="I173" s="261" t="e">
        <f>'2 уровень'!#REF!</f>
        <v>#REF!</v>
      </c>
      <c r="J173" s="261" t="e">
        <f>'2 уровень'!#REF!</f>
        <v>#REF!</v>
      </c>
      <c r="K173" s="261" t="e">
        <f>'2 уровень'!#REF!</f>
        <v>#REF!</v>
      </c>
      <c r="L173" s="261" t="e">
        <f>'2 уровень'!#REF!</f>
        <v>#REF!</v>
      </c>
      <c r="M173" s="261" t="e">
        <f>'2 уровень'!#REF!</f>
        <v>#REF!</v>
      </c>
      <c r="N173" s="261" t="e">
        <f>'2 уровень'!#REF!</f>
        <v>#REF!</v>
      </c>
      <c r="O173" s="261" t="e">
        <f>'2 уровень'!#REF!</f>
        <v>#REF!</v>
      </c>
      <c r="P173" s="261" t="e">
        <f>'2 уровень'!#REF!</f>
        <v>#REF!</v>
      </c>
      <c r="Q173" s="261">
        <f>'2 уровень'!I284</f>
        <v>4215.6358083333334</v>
      </c>
      <c r="R173" s="261">
        <f>'2 уровень'!J284</f>
        <v>3615.5477900000005</v>
      </c>
      <c r="S173" s="261">
        <f>'2 уровень'!K284</f>
        <v>-600.08801833333291</v>
      </c>
      <c r="T173" s="261">
        <f>'2 уровень'!L284</f>
        <v>0</v>
      </c>
      <c r="U173" s="261">
        <f>'2 уровень'!M284</f>
        <v>3615.5477900000005</v>
      </c>
      <c r="V173" s="261">
        <f>'2 уровень'!N284</f>
        <v>85.765183578071472</v>
      </c>
      <c r="W173" s="68"/>
      <c r="Y173" s="588"/>
    </row>
    <row r="174" spans="1:198" ht="30" x14ac:dyDescent="0.25">
      <c r="A174" s="75" t="s">
        <v>62</v>
      </c>
      <c r="B174" s="33">
        <f>'2 уровень'!C285</f>
        <v>2000</v>
      </c>
      <c r="C174" s="33">
        <f>'2 уровень'!D285</f>
        <v>333</v>
      </c>
      <c r="D174" s="33">
        <f>'2 уровень'!E285</f>
        <v>194</v>
      </c>
      <c r="E174" s="100">
        <f>'2 уровень'!F285</f>
        <v>58.258258258258252</v>
      </c>
      <c r="F174" s="262">
        <f>'2 уровень'!G285</f>
        <v>2828</v>
      </c>
      <c r="G174" s="262">
        <f>'2 уровень'!H285</f>
        <v>2828</v>
      </c>
      <c r="H174" s="262" t="e">
        <f>'2 уровень'!#REF!</f>
        <v>#REF!</v>
      </c>
      <c r="I174" s="262" t="e">
        <f>'2 уровень'!#REF!</f>
        <v>#REF!</v>
      </c>
      <c r="J174" s="262" t="e">
        <f>'2 уровень'!#REF!</f>
        <v>#REF!</v>
      </c>
      <c r="K174" s="262" t="e">
        <f>'2 уровень'!#REF!</f>
        <v>#REF!</v>
      </c>
      <c r="L174" s="262" t="e">
        <f>'2 уровень'!#REF!</f>
        <v>#REF!</v>
      </c>
      <c r="M174" s="262" t="e">
        <f>'2 уровень'!#REF!</f>
        <v>#REF!</v>
      </c>
      <c r="N174" s="262" t="e">
        <f>'2 уровень'!#REF!</f>
        <v>#REF!</v>
      </c>
      <c r="O174" s="262" t="e">
        <f>'2 уровень'!#REF!</f>
        <v>#REF!</v>
      </c>
      <c r="P174" s="262" t="e">
        <f>'2 уровень'!#REF!</f>
        <v>#REF!</v>
      </c>
      <c r="Q174" s="262">
        <f>'2 уровень'!I285</f>
        <v>471.33333333333331</v>
      </c>
      <c r="R174" s="262">
        <f>'2 уровень'!J285</f>
        <v>286.33911000000001</v>
      </c>
      <c r="S174" s="262">
        <f>'2 уровень'!K285</f>
        <v>-184.99422333333331</v>
      </c>
      <c r="T174" s="262">
        <f>'2 уровень'!L285</f>
        <v>0</v>
      </c>
      <c r="U174" s="262">
        <f>'2 уровень'!M285</f>
        <v>286.33911000000001</v>
      </c>
      <c r="V174" s="262">
        <f>'2 уровень'!N285</f>
        <v>60.75087199434229</v>
      </c>
      <c r="W174" s="68"/>
      <c r="Y174" s="588"/>
    </row>
    <row r="175" spans="1:198" ht="45" x14ac:dyDescent="0.25">
      <c r="A175" s="75" t="s">
        <v>90</v>
      </c>
      <c r="B175" s="33">
        <f>'2 уровень'!C286</f>
        <v>0</v>
      </c>
      <c r="C175" s="33">
        <f>'2 уровень'!D286</f>
        <v>0</v>
      </c>
      <c r="D175" s="33">
        <f>'2 уровень'!E286</f>
        <v>0</v>
      </c>
      <c r="E175" s="100">
        <f>'2 уровень'!F286</f>
        <v>0</v>
      </c>
      <c r="F175" s="262">
        <f>'2 уровень'!G286</f>
        <v>0</v>
      </c>
      <c r="G175" s="262">
        <f>'2 уровень'!H286</f>
        <v>0</v>
      </c>
      <c r="H175" s="262" t="e">
        <f>'2 уровень'!#REF!</f>
        <v>#REF!</v>
      </c>
      <c r="I175" s="262" t="e">
        <f>'2 уровень'!#REF!</f>
        <v>#REF!</v>
      </c>
      <c r="J175" s="262" t="e">
        <f>'2 уровень'!#REF!</f>
        <v>#REF!</v>
      </c>
      <c r="K175" s="262" t="e">
        <f>'2 уровень'!#REF!</f>
        <v>#REF!</v>
      </c>
      <c r="L175" s="262" t="e">
        <f>'2 уровень'!#REF!</f>
        <v>#REF!</v>
      </c>
      <c r="M175" s="262" t="e">
        <f>'2 уровень'!#REF!</f>
        <v>#REF!</v>
      </c>
      <c r="N175" s="262" t="e">
        <f>'2 уровень'!#REF!</f>
        <v>#REF!</v>
      </c>
      <c r="O175" s="262" t="e">
        <f>'2 уровень'!#REF!</f>
        <v>#REF!</v>
      </c>
      <c r="P175" s="262" t="e">
        <f>'2 уровень'!#REF!</f>
        <v>#REF!</v>
      </c>
      <c r="Q175" s="262">
        <f>'2 уровень'!I286</f>
        <v>0</v>
      </c>
      <c r="R175" s="262">
        <f>'2 уровень'!J286</f>
        <v>0</v>
      </c>
      <c r="S175" s="262">
        <f>'2 уровень'!K286</f>
        <v>0</v>
      </c>
      <c r="T175" s="262">
        <f>'2 уровень'!L286</f>
        <v>0</v>
      </c>
      <c r="U175" s="262">
        <f>'2 уровень'!M286</f>
        <v>0</v>
      </c>
      <c r="V175" s="262">
        <f>'2 уровень'!N286</f>
        <v>0</v>
      </c>
      <c r="W175" s="68"/>
      <c r="Y175" s="588"/>
    </row>
    <row r="176" spans="1:198" ht="60" x14ac:dyDescent="0.25">
      <c r="A176" s="75" t="s">
        <v>45</v>
      </c>
      <c r="B176" s="33">
        <f>'2 уровень'!C287</f>
        <v>5165</v>
      </c>
      <c r="C176" s="33">
        <f>'2 уровень'!D287</f>
        <v>861</v>
      </c>
      <c r="D176" s="33">
        <f>'2 уровень'!E287</f>
        <v>691</v>
      </c>
      <c r="E176" s="100">
        <f>'2 уровень'!F287</f>
        <v>80.255516840882692</v>
      </c>
      <c r="F176" s="262">
        <f>'2 уровень'!G287</f>
        <v>16811.920050000001</v>
      </c>
      <c r="G176" s="262">
        <f>'2 уровень'!H287</f>
        <v>16811.920050000001</v>
      </c>
      <c r="H176" s="262" t="e">
        <f>'2 уровень'!#REF!</f>
        <v>#REF!</v>
      </c>
      <c r="I176" s="262" t="e">
        <f>'2 уровень'!#REF!</f>
        <v>#REF!</v>
      </c>
      <c r="J176" s="262" t="e">
        <f>'2 уровень'!#REF!</f>
        <v>#REF!</v>
      </c>
      <c r="K176" s="262" t="e">
        <f>'2 уровень'!#REF!</f>
        <v>#REF!</v>
      </c>
      <c r="L176" s="262" t="e">
        <f>'2 уровень'!#REF!</f>
        <v>#REF!</v>
      </c>
      <c r="M176" s="262" t="e">
        <f>'2 уровень'!#REF!</f>
        <v>#REF!</v>
      </c>
      <c r="N176" s="262" t="e">
        <f>'2 уровень'!#REF!</f>
        <v>#REF!</v>
      </c>
      <c r="O176" s="262" t="e">
        <f>'2 уровень'!#REF!</f>
        <v>#REF!</v>
      </c>
      <c r="P176" s="262" t="e">
        <f>'2 уровень'!#REF!</f>
        <v>#REF!</v>
      </c>
      <c r="Q176" s="262">
        <f>'2 уровень'!I287</f>
        <v>2801.9866750000001</v>
      </c>
      <c r="R176" s="262">
        <f>'2 уровень'!J287</f>
        <v>3011.0582500000005</v>
      </c>
      <c r="S176" s="262">
        <f>'2 уровень'!K287</f>
        <v>209.07157500000039</v>
      </c>
      <c r="T176" s="262">
        <f>'2 уровень'!L287</f>
        <v>0</v>
      </c>
      <c r="U176" s="262">
        <f>'2 уровень'!M287</f>
        <v>3011.0582500000005</v>
      </c>
      <c r="V176" s="262">
        <f>'2 уровень'!N287</f>
        <v>107.4615477962614</v>
      </c>
      <c r="W176" s="68"/>
      <c r="Y176" s="588"/>
    </row>
    <row r="177" spans="1:198" ht="45" x14ac:dyDescent="0.25">
      <c r="A177" s="75" t="s">
        <v>63</v>
      </c>
      <c r="B177" s="33">
        <f>'2 уровень'!C288</f>
        <v>3660</v>
      </c>
      <c r="C177" s="33">
        <f>'2 уровень'!D288</f>
        <v>610</v>
      </c>
      <c r="D177" s="33">
        <f>'2 уровень'!E288</f>
        <v>208</v>
      </c>
      <c r="E177" s="100">
        <f>'2 уровень'!F288</f>
        <v>34.0983606557377</v>
      </c>
      <c r="F177" s="262">
        <f>'2 уровень'!G288</f>
        <v>5653.8948</v>
      </c>
      <c r="G177" s="262">
        <f>'2 уровень'!H288</f>
        <v>5653.8948</v>
      </c>
      <c r="H177" s="262" t="e">
        <f>'2 уровень'!#REF!</f>
        <v>#REF!</v>
      </c>
      <c r="I177" s="262" t="e">
        <f>'2 уровень'!#REF!</f>
        <v>#REF!</v>
      </c>
      <c r="J177" s="262" t="e">
        <f>'2 уровень'!#REF!</f>
        <v>#REF!</v>
      </c>
      <c r="K177" s="262" t="e">
        <f>'2 уровень'!#REF!</f>
        <v>#REF!</v>
      </c>
      <c r="L177" s="262" t="e">
        <f>'2 уровень'!#REF!</f>
        <v>#REF!</v>
      </c>
      <c r="M177" s="262" t="e">
        <f>'2 уровень'!#REF!</f>
        <v>#REF!</v>
      </c>
      <c r="N177" s="262" t="e">
        <f>'2 уровень'!#REF!</f>
        <v>#REF!</v>
      </c>
      <c r="O177" s="262" t="e">
        <f>'2 уровень'!#REF!</f>
        <v>#REF!</v>
      </c>
      <c r="P177" s="262" t="e">
        <f>'2 уровень'!#REF!</f>
        <v>#REF!</v>
      </c>
      <c r="Q177" s="262">
        <f>'2 уровень'!I288</f>
        <v>942.31579999999997</v>
      </c>
      <c r="R177" s="262">
        <f>'2 уровень'!J288</f>
        <v>318.15043000000003</v>
      </c>
      <c r="S177" s="262">
        <f>'2 уровень'!K288</f>
        <v>-624.16536999999994</v>
      </c>
      <c r="T177" s="262">
        <f>'2 уровень'!L288</f>
        <v>0</v>
      </c>
      <c r="U177" s="262">
        <f>'2 уровень'!M288</f>
        <v>318.15043000000003</v>
      </c>
      <c r="V177" s="262">
        <f>'2 уровень'!N288</f>
        <v>33.762612279238027</v>
      </c>
      <c r="W177" s="68"/>
      <c r="Y177" s="588"/>
    </row>
    <row r="178" spans="1:198" ht="15.75" thickBot="1" x14ac:dyDescent="0.3">
      <c r="A178" s="74" t="s">
        <v>4</v>
      </c>
      <c r="B178" s="33">
        <f>'2 уровень'!C289</f>
        <v>0</v>
      </c>
      <c r="C178" s="33">
        <f>'2 уровень'!D289</f>
        <v>0</v>
      </c>
      <c r="D178" s="33">
        <f>'2 уровень'!E289</f>
        <v>0</v>
      </c>
      <c r="E178" s="100">
        <f>'2 уровень'!F289</f>
        <v>0</v>
      </c>
      <c r="F178" s="262">
        <f>'2 уровень'!G289</f>
        <v>41609.701010000004</v>
      </c>
      <c r="G178" s="262">
        <f>'2 уровень'!H289</f>
        <v>41609.701010000004</v>
      </c>
      <c r="H178" s="262" t="e">
        <f>'2 уровень'!#REF!</f>
        <v>#REF!</v>
      </c>
      <c r="I178" s="262" t="e">
        <f>'2 уровень'!#REF!</f>
        <v>#REF!</v>
      </c>
      <c r="J178" s="262" t="e">
        <f>'2 уровень'!#REF!</f>
        <v>#REF!</v>
      </c>
      <c r="K178" s="262" t="e">
        <f>'2 уровень'!#REF!</f>
        <v>#REF!</v>
      </c>
      <c r="L178" s="262" t="e">
        <f>'2 уровень'!#REF!</f>
        <v>#REF!</v>
      </c>
      <c r="M178" s="262" t="e">
        <f>'2 уровень'!#REF!</f>
        <v>#REF!</v>
      </c>
      <c r="N178" s="262" t="e">
        <f>'2 уровень'!#REF!</f>
        <v>#REF!</v>
      </c>
      <c r="O178" s="262" t="e">
        <f>'2 уровень'!#REF!</f>
        <v>#REF!</v>
      </c>
      <c r="P178" s="262" t="e">
        <f>'2 уровень'!#REF!</f>
        <v>#REF!</v>
      </c>
      <c r="Q178" s="262">
        <f>'2 уровень'!I289</f>
        <v>6934.9501683333337</v>
      </c>
      <c r="R178" s="262">
        <f>'2 уровень'!J289</f>
        <v>6231.4771300000011</v>
      </c>
      <c r="S178" s="262">
        <f>'2 уровень'!K289</f>
        <v>-703.47303833333262</v>
      </c>
      <c r="T178" s="262">
        <f>'2 уровень'!L289</f>
        <v>-3.3256300000000003</v>
      </c>
      <c r="U178" s="262">
        <f>'2 уровень'!M289</f>
        <v>6228.1515000000009</v>
      </c>
      <c r="V178" s="262">
        <f>'2 уровень'!N289</f>
        <v>89.856119780852055</v>
      </c>
      <c r="W178" s="68"/>
      <c r="Y178" s="588"/>
    </row>
    <row r="179" spans="1:198" ht="15" customHeight="1" x14ac:dyDescent="0.25">
      <c r="A179" s="125" t="s">
        <v>27</v>
      </c>
      <c r="B179" s="65"/>
      <c r="C179" s="65"/>
      <c r="D179" s="65"/>
      <c r="E179" s="103"/>
      <c r="F179" s="260"/>
      <c r="G179" s="260"/>
      <c r="H179" s="260"/>
      <c r="I179" s="260"/>
      <c r="J179" s="260"/>
      <c r="K179" s="260"/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68"/>
      <c r="Y179" s="588"/>
    </row>
    <row r="180" spans="1:198" ht="30" x14ac:dyDescent="0.25">
      <c r="A180" s="207" t="s">
        <v>74</v>
      </c>
      <c r="B180" s="205">
        <f>'Охотск '!B21</f>
        <v>1613</v>
      </c>
      <c r="C180" s="205">
        <f>'Охотск '!C21</f>
        <v>269</v>
      </c>
      <c r="D180" s="205">
        <f>'Охотск '!D21</f>
        <v>35</v>
      </c>
      <c r="E180" s="206">
        <f>'Охотск '!E21</f>
        <v>13.011152416356877</v>
      </c>
      <c r="F180" s="261">
        <f>'Охотск '!F21</f>
        <v>6969.4606799999992</v>
      </c>
      <c r="G180" s="261">
        <f>'Охотск '!G21</f>
        <v>6969.4606799999992</v>
      </c>
      <c r="H180" s="261" t="e">
        <f>'Охотск '!#REF!</f>
        <v>#REF!</v>
      </c>
      <c r="I180" s="261" t="e">
        <f>'Охотск '!#REF!</f>
        <v>#REF!</v>
      </c>
      <c r="J180" s="261" t="e">
        <f>'Охотск '!#REF!</f>
        <v>#REF!</v>
      </c>
      <c r="K180" s="261" t="e">
        <f>'Охотск '!#REF!</f>
        <v>#REF!</v>
      </c>
      <c r="L180" s="261" t="e">
        <f>'Охотск '!#REF!</f>
        <v>#REF!</v>
      </c>
      <c r="M180" s="261" t="e">
        <f>'Охотск '!#REF!</f>
        <v>#REF!</v>
      </c>
      <c r="N180" s="261" t="e">
        <f>'Охотск '!#REF!</f>
        <v>#REF!</v>
      </c>
      <c r="O180" s="261" t="e">
        <f>'Охотск '!#REF!</f>
        <v>#REF!</v>
      </c>
      <c r="P180" s="261" t="e">
        <f>'Охотск '!#REF!</f>
        <v>#REF!</v>
      </c>
      <c r="Q180" s="261">
        <f>'Охотск '!H21</f>
        <v>1161.5767800000001</v>
      </c>
      <c r="R180" s="261">
        <f>'Охотск '!I21</f>
        <v>152.74152999999998</v>
      </c>
      <c r="S180" s="261">
        <f>'Охотск '!J21</f>
        <v>-1008.8352500000001</v>
      </c>
      <c r="T180" s="261">
        <f>'Охотск '!K21</f>
        <v>0</v>
      </c>
      <c r="U180" s="261">
        <f>'Охотск '!L21</f>
        <v>152.74152999999998</v>
      </c>
      <c r="V180" s="261">
        <f>'Охотск '!M21</f>
        <v>13.149499252214733</v>
      </c>
      <c r="W180" s="68"/>
      <c r="Y180" s="588"/>
    </row>
    <row r="181" spans="1:198" ht="30" x14ac:dyDescent="0.25">
      <c r="A181" s="75" t="s">
        <v>43</v>
      </c>
      <c r="B181" s="33">
        <f>'Охотск '!B22</f>
        <v>1200</v>
      </c>
      <c r="C181" s="33">
        <f>'Охотск '!C22</f>
        <v>200</v>
      </c>
      <c r="D181" s="33">
        <f>'Охотск '!D22</f>
        <v>33</v>
      </c>
      <c r="E181" s="100">
        <f>'Охотск '!E22</f>
        <v>16.5</v>
      </c>
      <c r="F181" s="262">
        <f>'Охотск '!F22</f>
        <v>5360.2920000000004</v>
      </c>
      <c r="G181" s="262">
        <f>'Охотск '!G22</f>
        <v>5360.2920000000004</v>
      </c>
      <c r="H181" s="262" t="e">
        <f>'Охотск '!#REF!</f>
        <v>#REF!</v>
      </c>
      <c r="I181" s="262" t="e">
        <f>'Охотск '!#REF!</f>
        <v>#REF!</v>
      </c>
      <c r="J181" s="262" t="e">
        <f>'Охотск '!#REF!</f>
        <v>#REF!</v>
      </c>
      <c r="K181" s="262" t="e">
        <f>'Охотск '!#REF!</f>
        <v>#REF!</v>
      </c>
      <c r="L181" s="262" t="e">
        <f>'Охотск '!#REF!</f>
        <v>#REF!</v>
      </c>
      <c r="M181" s="262" t="e">
        <f>'Охотск '!#REF!</f>
        <v>#REF!</v>
      </c>
      <c r="N181" s="262" t="e">
        <f>'Охотск '!#REF!</f>
        <v>#REF!</v>
      </c>
      <c r="O181" s="262" t="e">
        <f>'Охотск '!#REF!</f>
        <v>#REF!</v>
      </c>
      <c r="P181" s="262" t="e">
        <f>'Охотск '!#REF!</f>
        <v>#REF!</v>
      </c>
      <c r="Q181" s="262">
        <f>'Охотск '!H22</f>
        <v>893.38200000000006</v>
      </c>
      <c r="R181" s="262">
        <f>'Охотск '!I22</f>
        <v>145.82714999999999</v>
      </c>
      <c r="S181" s="262">
        <f>'Охотск '!J22</f>
        <v>-747.5548500000001</v>
      </c>
      <c r="T181" s="262">
        <f>'Охотск '!K22</f>
        <v>0</v>
      </c>
      <c r="U181" s="262">
        <f>'Охотск '!L22</f>
        <v>145.82714999999999</v>
      </c>
      <c r="V181" s="262">
        <f>'Охотск '!M22</f>
        <v>16.32304546095623</v>
      </c>
      <c r="W181" s="68"/>
      <c r="Y181" s="588"/>
    </row>
    <row r="182" spans="1:198" ht="30" x14ac:dyDescent="0.25">
      <c r="A182" s="75" t="s">
        <v>44</v>
      </c>
      <c r="B182" s="33">
        <f>'Охотск '!B23</f>
        <v>360</v>
      </c>
      <c r="C182" s="33">
        <f>'Охотск '!C23</f>
        <v>60</v>
      </c>
      <c r="D182" s="33">
        <f>'Охотск '!D23</f>
        <v>2</v>
      </c>
      <c r="E182" s="100">
        <f>'Охотск '!E23</f>
        <v>3.3333333333333335</v>
      </c>
      <c r="F182" s="262">
        <f>'Охотск '!F23</f>
        <v>984.08879999999988</v>
      </c>
      <c r="G182" s="262">
        <f>'Охотск '!G23</f>
        <v>984.08879999999988</v>
      </c>
      <c r="H182" s="262" t="e">
        <f>'Охотск '!#REF!</f>
        <v>#REF!</v>
      </c>
      <c r="I182" s="262" t="e">
        <f>'Охотск '!#REF!</f>
        <v>#REF!</v>
      </c>
      <c r="J182" s="262" t="e">
        <f>'Охотск '!#REF!</f>
        <v>#REF!</v>
      </c>
      <c r="K182" s="262" t="e">
        <f>'Охотск '!#REF!</f>
        <v>#REF!</v>
      </c>
      <c r="L182" s="262" t="e">
        <f>'Охотск '!#REF!</f>
        <v>#REF!</v>
      </c>
      <c r="M182" s="262" t="e">
        <f>'Охотск '!#REF!</f>
        <v>#REF!</v>
      </c>
      <c r="N182" s="262" t="e">
        <f>'Охотск '!#REF!</f>
        <v>#REF!</v>
      </c>
      <c r="O182" s="262" t="e">
        <f>'Охотск '!#REF!</f>
        <v>#REF!</v>
      </c>
      <c r="P182" s="262" t="e">
        <f>'Охотск '!#REF!</f>
        <v>#REF!</v>
      </c>
      <c r="Q182" s="262">
        <f>'Охотск '!H23</f>
        <v>164.01479999999998</v>
      </c>
      <c r="R182" s="262">
        <f>'Охотск '!I23</f>
        <v>6.9143800000000004</v>
      </c>
      <c r="S182" s="262">
        <f>'Охотск '!J23</f>
        <v>-157.10041999999999</v>
      </c>
      <c r="T182" s="262">
        <f>'Охотск '!K23</f>
        <v>0</v>
      </c>
      <c r="U182" s="262">
        <f>'Охотск '!L23</f>
        <v>6.9143800000000004</v>
      </c>
      <c r="V182" s="262">
        <f>'Охотск '!M23</f>
        <v>4.2157049241897688</v>
      </c>
      <c r="W182" s="68"/>
      <c r="Y182" s="588"/>
    </row>
    <row r="183" spans="1:198" ht="30" x14ac:dyDescent="0.25">
      <c r="A183" s="75" t="s">
        <v>64</v>
      </c>
      <c r="B183" s="33">
        <f>'Охотск '!B24</f>
        <v>11</v>
      </c>
      <c r="C183" s="33">
        <f>'Охотск '!C24</f>
        <v>2</v>
      </c>
      <c r="D183" s="33">
        <f>'Охотск '!D24</f>
        <v>0</v>
      </c>
      <c r="E183" s="100">
        <f>'Охотск '!E24</f>
        <v>0</v>
      </c>
      <c r="F183" s="262">
        <f>'Охотск '!F24</f>
        <v>129.73356000000001</v>
      </c>
      <c r="G183" s="262">
        <f>'Охотск '!G24</f>
        <v>129.73356000000001</v>
      </c>
      <c r="H183" s="262" t="e">
        <f>'Охотск '!#REF!</f>
        <v>#REF!</v>
      </c>
      <c r="I183" s="262" t="e">
        <f>'Охотск '!#REF!</f>
        <v>#REF!</v>
      </c>
      <c r="J183" s="262" t="e">
        <f>'Охотск '!#REF!</f>
        <v>#REF!</v>
      </c>
      <c r="K183" s="262" t="e">
        <f>'Охотск '!#REF!</f>
        <v>#REF!</v>
      </c>
      <c r="L183" s="262" t="e">
        <f>'Охотск '!#REF!</f>
        <v>#REF!</v>
      </c>
      <c r="M183" s="262" t="e">
        <f>'Охотск '!#REF!</f>
        <v>#REF!</v>
      </c>
      <c r="N183" s="262" t="e">
        <f>'Охотск '!#REF!</f>
        <v>#REF!</v>
      </c>
      <c r="O183" s="262" t="e">
        <f>'Охотск '!#REF!</f>
        <v>#REF!</v>
      </c>
      <c r="P183" s="262" t="e">
        <f>'Охотск '!#REF!</f>
        <v>#REF!</v>
      </c>
      <c r="Q183" s="262">
        <f>'Охотск '!H24</f>
        <v>21.622260000000001</v>
      </c>
      <c r="R183" s="262">
        <f>'Охотск '!I24</f>
        <v>0</v>
      </c>
      <c r="S183" s="262">
        <f>'Охотск '!J24</f>
        <v>-21.622260000000001</v>
      </c>
      <c r="T183" s="262">
        <f>'Охотск '!K24</f>
        <v>0</v>
      </c>
      <c r="U183" s="262">
        <f>'Охотск '!L24</f>
        <v>0</v>
      </c>
      <c r="V183" s="262">
        <f>'Охотск '!M24</f>
        <v>0</v>
      </c>
      <c r="W183" s="68"/>
      <c r="Y183" s="588"/>
    </row>
    <row r="184" spans="1:198" ht="30" x14ac:dyDescent="0.25">
      <c r="A184" s="75" t="s">
        <v>65</v>
      </c>
      <c r="B184" s="33">
        <f>'Охотск '!B25</f>
        <v>42</v>
      </c>
      <c r="C184" s="33">
        <f>'Охотск '!C25</f>
        <v>7</v>
      </c>
      <c r="D184" s="33">
        <f>'Охотск '!D25</f>
        <v>0</v>
      </c>
      <c r="E184" s="100">
        <f>'Охотск '!E25</f>
        <v>0</v>
      </c>
      <c r="F184" s="262">
        <f>'Охотск '!F25</f>
        <v>495.34631999999993</v>
      </c>
      <c r="G184" s="262">
        <f>'Охотск '!G25</f>
        <v>495.34631999999993</v>
      </c>
      <c r="H184" s="262" t="e">
        <f>'Охотск '!#REF!</f>
        <v>#REF!</v>
      </c>
      <c r="I184" s="262" t="e">
        <f>'Охотск '!#REF!</f>
        <v>#REF!</v>
      </c>
      <c r="J184" s="262" t="e">
        <f>'Охотск '!#REF!</f>
        <v>#REF!</v>
      </c>
      <c r="K184" s="262" t="e">
        <f>'Охотск '!#REF!</f>
        <v>#REF!</v>
      </c>
      <c r="L184" s="262" t="e">
        <f>'Охотск '!#REF!</f>
        <v>#REF!</v>
      </c>
      <c r="M184" s="262" t="e">
        <f>'Охотск '!#REF!</f>
        <v>#REF!</v>
      </c>
      <c r="N184" s="262" t="e">
        <f>'Охотск '!#REF!</f>
        <v>#REF!</v>
      </c>
      <c r="O184" s="262" t="e">
        <f>'Охотск '!#REF!</f>
        <v>#REF!</v>
      </c>
      <c r="P184" s="262" t="e">
        <f>'Охотск '!#REF!</f>
        <v>#REF!</v>
      </c>
      <c r="Q184" s="262">
        <f>'Охотск '!H25</f>
        <v>82.557719999999989</v>
      </c>
      <c r="R184" s="262">
        <f>'Охотск '!I25</f>
        <v>0</v>
      </c>
      <c r="S184" s="262">
        <f>'Охотск '!J25</f>
        <v>-82.557719999999989</v>
      </c>
      <c r="T184" s="262">
        <f>'Охотск '!K25</f>
        <v>0</v>
      </c>
      <c r="U184" s="262">
        <f>'Охотск '!L25</f>
        <v>0</v>
      </c>
      <c r="V184" s="262">
        <f>'Охотск '!M25</f>
        <v>0</v>
      </c>
      <c r="W184" s="68"/>
      <c r="Y184" s="588"/>
    </row>
    <row r="185" spans="1:198" ht="30" x14ac:dyDescent="0.25">
      <c r="A185" s="207" t="s">
        <v>66</v>
      </c>
      <c r="B185" s="205">
        <f>'Охотск '!B26</f>
        <v>1802</v>
      </c>
      <c r="C185" s="205">
        <f>'Охотск '!C26</f>
        <v>301</v>
      </c>
      <c r="D185" s="205">
        <f>'Охотск '!D26</f>
        <v>20</v>
      </c>
      <c r="E185" s="206">
        <f>'Охотск '!E26</f>
        <v>6.6445182724252501</v>
      </c>
      <c r="F185" s="261">
        <f>'Охотск '!F26</f>
        <v>7959.8388600000008</v>
      </c>
      <c r="G185" s="261">
        <f>'Охотск '!G26</f>
        <v>7959.8388600000008</v>
      </c>
      <c r="H185" s="261" t="e">
        <f>'Охотск '!#REF!</f>
        <v>#REF!</v>
      </c>
      <c r="I185" s="261" t="e">
        <f>'Охотск '!#REF!</f>
        <v>#REF!</v>
      </c>
      <c r="J185" s="261" t="e">
        <f>'Охотск '!#REF!</f>
        <v>#REF!</v>
      </c>
      <c r="K185" s="261" t="e">
        <f>'Охотск '!#REF!</f>
        <v>#REF!</v>
      </c>
      <c r="L185" s="261" t="e">
        <f>'Охотск '!#REF!</f>
        <v>#REF!</v>
      </c>
      <c r="M185" s="261" t="e">
        <f>'Охотск '!#REF!</f>
        <v>#REF!</v>
      </c>
      <c r="N185" s="261" t="e">
        <f>'Охотск '!#REF!</f>
        <v>#REF!</v>
      </c>
      <c r="O185" s="261" t="e">
        <f>'Охотск '!#REF!</f>
        <v>#REF!</v>
      </c>
      <c r="P185" s="261" t="e">
        <f>'Охотск '!#REF!</f>
        <v>#REF!</v>
      </c>
      <c r="Q185" s="261">
        <f>'Охотск '!H26</f>
        <v>1326.6398100000001</v>
      </c>
      <c r="R185" s="261">
        <f>'Охотск '!I26</f>
        <v>38.338480000000004</v>
      </c>
      <c r="S185" s="261">
        <f>'Охотск '!J26</f>
        <v>-1288.3013300000002</v>
      </c>
      <c r="T185" s="261">
        <f>'Охотск '!K26</f>
        <v>0</v>
      </c>
      <c r="U185" s="261">
        <f>'Охотск '!L26</f>
        <v>38.338480000000004</v>
      </c>
      <c r="V185" s="261">
        <f>'Охотск '!M26</f>
        <v>2.8898936780737792</v>
      </c>
      <c r="W185" s="68"/>
      <c r="Y185" s="588"/>
    </row>
    <row r="186" spans="1:198" ht="30" x14ac:dyDescent="0.25">
      <c r="A186" s="75" t="s">
        <v>62</v>
      </c>
      <c r="B186" s="33">
        <f>'Охотск '!B27</f>
        <v>400</v>
      </c>
      <c r="C186" s="33">
        <f>'Охотск '!C27</f>
        <v>67</v>
      </c>
      <c r="D186" s="33">
        <f>'Охотск '!D27</f>
        <v>13</v>
      </c>
      <c r="E186" s="100">
        <f>'Охотск '!E27</f>
        <v>19.402985074626866</v>
      </c>
      <c r="F186" s="262">
        <f>'Охотск '!F27</f>
        <v>896.60799999999995</v>
      </c>
      <c r="G186" s="262">
        <f>'Охотск '!G27</f>
        <v>896.60799999999995</v>
      </c>
      <c r="H186" s="262" t="e">
        <f>'Охотск '!#REF!</f>
        <v>#REF!</v>
      </c>
      <c r="I186" s="262" t="e">
        <f>'Охотск '!#REF!</f>
        <v>#REF!</v>
      </c>
      <c r="J186" s="262" t="e">
        <f>'Охотск '!#REF!</f>
        <v>#REF!</v>
      </c>
      <c r="K186" s="262" t="e">
        <f>'Охотск '!#REF!</f>
        <v>#REF!</v>
      </c>
      <c r="L186" s="262" t="e">
        <f>'Охотск '!#REF!</f>
        <v>#REF!</v>
      </c>
      <c r="M186" s="262" t="e">
        <f>'Охотск '!#REF!</f>
        <v>#REF!</v>
      </c>
      <c r="N186" s="262" t="e">
        <f>'Охотск '!#REF!</f>
        <v>#REF!</v>
      </c>
      <c r="O186" s="262" t="e">
        <f>'Охотск '!#REF!</f>
        <v>#REF!</v>
      </c>
      <c r="P186" s="262" t="e">
        <f>'Охотск '!#REF!</f>
        <v>#REF!</v>
      </c>
      <c r="Q186" s="262">
        <f>'Охотск '!H27</f>
        <v>149.43466666666666</v>
      </c>
      <c r="R186" s="262">
        <f>'Охотск '!I27</f>
        <v>25.746740000000003</v>
      </c>
      <c r="S186" s="262">
        <f>'Охотск '!J27</f>
        <v>-123.68792666666666</v>
      </c>
      <c r="T186" s="262">
        <f>'Охотск '!K27</f>
        <v>0</v>
      </c>
      <c r="U186" s="262">
        <f>'Охотск '!L27</f>
        <v>25.746740000000003</v>
      </c>
      <c r="V186" s="262">
        <f>'Охотск '!M27</f>
        <v>17.229429137371071</v>
      </c>
      <c r="W186" s="68"/>
      <c r="Y186" s="588"/>
    </row>
    <row r="187" spans="1:198" ht="45" x14ac:dyDescent="0.25">
      <c r="A187" s="75" t="s">
        <v>90</v>
      </c>
      <c r="B187" s="33">
        <f>'Охотск '!B28</f>
        <v>0</v>
      </c>
      <c r="C187" s="33">
        <f>'Охотск '!C28</f>
        <v>0</v>
      </c>
      <c r="D187" s="33">
        <f>'Охотск '!D28</f>
        <v>0</v>
      </c>
      <c r="E187" s="100">
        <f>'Охотск '!E28</f>
        <v>0</v>
      </c>
      <c r="F187" s="262">
        <f>'Охотск '!F28</f>
        <v>0</v>
      </c>
      <c r="G187" s="262">
        <f>'Охотск '!G28</f>
        <v>0</v>
      </c>
      <c r="H187" s="262" t="e">
        <f>'Охотск '!#REF!</f>
        <v>#REF!</v>
      </c>
      <c r="I187" s="262" t="e">
        <f>'Охотск '!#REF!</f>
        <v>#REF!</v>
      </c>
      <c r="J187" s="262" t="e">
        <f>'Охотск '!#REF!</f>
        <v>#REF!</v>
      </c>
      <c r="K187" s="262" t="e">
        <f>'Охотск '!#REF!</f>
        <v>#REF!</v>
      </c>
      <c r="L187" s="262" t="e">
        <f>'Охотск '!#REF!</f>
        <v>#REF!</v>
      </c>
      <c r="M187" s="262" t="e">
        <f>'Охотск '!#REF!</f>
        <v>#REF!</v>
      </c>
      <c r="N187" s="262" t="e">
        <f>'Охотск '!#REF!</f>
        <v>#REF!</v>
      </c>
      <c r="O187" s="262" t="e">
        <f>'Охотск '!#REF!</f>
        <v>#REF!</v>
      </c>
      <c r="P187" s="262" t="e">
        <f>'Охотск '!#REF!</f>
        <v>#REF!</v>
      </c>
      <c r="Q187" s="262">
        <f>'Охотск '!H28</f>
        <v>0</v>
      </c>
      <c r="R187" s="262">
        <f>'Охотск '!I28</f>
        <v>0</v>
      </c>
      <c r="S187" s="262">
        <f>'Охотск '!J28</f>
        <v>0</v>
      </c>
      <c r="T187" s="262">
        <f>'Охотск '!K28</f>
        <v>0</v>
      </c>
      <c r="U187" s="262">
        <f>'Охотск '!L28</f>
        <v>0</v>
      </c>
      <c r="V187" s="262">
        <f>'Охотск '!M28</f>
        <v>0</v>
      </c>
      <c r="W187" s="68"/>
      <c r="Y187" s="588"/>
    </row>
    <row r="188" spans="1:198" ht="60" x14ac:dyDescent="0.25">
      <c r="A188" s="75" t="s">
        <v>45</v>
      </c>
      <c r="B188" s="33">
        <f>'Охотск '!B29</f>
        <v>1311</v>
      </c>
      <c r="C188" s="33">
        <f>'Охотск '!C29</f>
        <v>219</v>
      </c>
      <c r="D188" s="33">
        <f>'Охотск '!D29</f>
        <v>0</v>
      </c>
      <c r="E188" s="100">
        <f>'Охотск '!E29</f>
        <v>0</v>
      </c>
      <c r="F188" s="262">
        <f>'Охотск '!F29</f>
        <v>6884.7689400000008</v>
      </c>
      <c r="G188" s="262">
        <f>'Охотск '!G29</f>
        <v>6884.7689400000008</v>
      </c>
      <c r="H188" s="262" t="e">
        <f>'Охотск '!#REF!</f>
        <v>#REF!</v>
      </c>
      <c r="I188" s="262" t="e">
        <f>'Охотск '!#REF!</f>
        <v>#REF!</v>
      </c>
      <c r="J188" s="262" t="e">
        <f>'Охотск '!#REF!</f>
        <v>#REF!</v>
      </c>
      <c r="K188" s="262" t="e">
        <f>'Охотск '!#REF!</f>
        <v>#REF!</v>
      </c>
      <c r="L188" s="262" t="e">
        <f>'Охотск '!#REF!</f>
        <v>#REF!</v>
      </c>
      <c r="M188" s="262" t="e">
        <f>'Охотск '!#REF!</f>
        <v>#REF!</v>
      </c>
      <c r="N188" s="262" t="e">
        <f>'Охотск '!#REF!</f>
        <v>#REF!</v>
      </c>
      <c r="O188" s="262" t="e">
        <f>'Охотск '!#REF!</f>
        <v>#REF!</v>
      </c>
      <c r="P188" s="262" t="e">
        <f>'Охотск '!#REF!</f>
        <v>#REF!</v>
      </c>
      <c r="Q188" s="262">
        <f>'Охотск '!H29</f>
        <v>1147.4614900000001</v>
      </c>
      <c r="R188" s="262">
        <f>'Охотск '!I29</f>
        <v>0</v>
      </c>
      <c r="S188" s="262">
        <f>'Охотск '!J29</f>
        <v>-1147.4614900000001</v>
      </c>
      <c r="T188" s="262">
        <f>'Охотск '!K29</f>
        <v>0</v>
      </c>
      <c r="U188" s="262">
        <f>'Охотск '!L29</f>
        <v>0</v>
      </c>
      <c r="V188" s="262">
        <f>'Охотск '!M29</f>
        <v>0</v>
      </c>
      <c r="W188" s="68"/>
      <c r="Y188" s="588"/>
    </row>
    <row r="189" spans="1:198" ht="45" x14ac:dyDescent="0.25">
      <c r="A189" s="75" t="s">
        <v>63</v>
      </c>
      <c r="B189" s="33">
        <f>'Охотск '!B30</f>
        <v>91</v>
      </c>
      <c r="C189" s="33">
        <f>'Охотск '!C30</f>
        <v>15</v>
      </c>
      <c r="D189" s="33">
        <f>'Охотск '!D30</f>
        <v>7</v>
      </c>
      <c r="E189" s="100">
        <f>'Охотск '!E30</f>
        <v>46.666666666666664</v>
      </c>
      <c r="F189" s="262">
        <f>'Охотск '!F30</f>
        <v>178.46191999999999</v>
      </c>
      <c r="G189" s="262">
        <f>'Охотск '!G30</f>
        <v>178.46191999999999</v>
      </c>
      <c r="H189" s="262" t="e">
        <f>'Охотск '!#REF!</f>
        <v>#REF!</v>
      </c>
      <c r="I189" s="262" t="e">
        <f>'Охотск '!#REF!</f>
        <v>#REF!</v>
      </c>
      <c r="J189" s="262" t="e">
        <f>'Охотск '!#REF!</f>
        <v>#REF!</v>
      </c>
      <c r="K189" s="262" t="e">
        <f>'Охотск '!#REF!</f>
        <v>#REF!</v>
      </c>
      <c r="L189" s="262" t="e">
        <f>'Охотск '!#REF!</f>
        <v>#REF!</v>
      </c>
      <c r="M189" s="262" t="e">
        <f>'Охотск '!#REF!</f>
        <v>#REF!</v>
      </c>
      <c r="N189" s="262" t="e">
        <f>'Охотск '!#REF!</f>
        <v>#REF!</v>
      </c>
      <c r="O189" s="262" t="e">
        <f>'Охотск '!#REF!</f>
        <v>#REF!</v>
      </c>
      <c r="P189" s="262" t="e">
        <f>'Охотск '!#REF!</f>
        <v>#REF!</v>
      </c>
      <c r="Q189" s="262">
        <f>'Охотск '!H30</f>
        <v>29.743653333333331</v>
      </c>
      <c r="R189" s="262">
        <f>'Охотск '!I30</f>
        <v>12.59174</v>
      </c>
      <c r="S189" s="262">
        <f>'Охотск '!J30</f>
        <v>-17.151913333333333</v>
      </c>
      <c r="T189" s="262">
        <f>'Охотск '!K30</f>
        <v>0</v>
      </c>
      <c r="U189" s="262">
        <f>'Охотск '!L30</f>
        <v>12.59174</v>
      </c>
      <c r="V189" s="262">
        <f>'Охотск '!M30</f>
        <v>42.334207768245463</v>
      </c>
      <c r="W189" s="68"/>
      <c r="Y189" s="588"/>
    </row>
    <row r="190" spans="1:198" ht="15.75" thickBot="1" x14ac:dyDescent="0.3">
      <c r="A190" s="74" t="s">
        <v>4</v>
      </c>
      <c r="B190" s="33">
        <f>'Охотск '!B31</f>
        <v>0</v>
      </c>
      <c r="C190" s="33">
        <f>'Охотск '!C31</f>
        <v>0</v>
      </c>
      <c r="D190" s="33">
        <f>'Охотск '!D31</f>
        <v>0</v>
      </c>
      <c r="E190" s="100">
        <f>'Охотск '!E31</f>
        <v>0</v>
      </c>
      <c r="F190" s="262">
        <f>'Охотск '!F31</f>
        <v>14929.29954</v>
      </c>
      <c r="G190" s="262">
        <f>'Охотск '!G31</f>
        <v>14929.29954</v>
      </c>
      <c r="H190" s="262" t="e">
        <f>'Охотск '!#REF!</f>
        <v>#REF!</v>
      </c>
      <c r="I190" s="262" t="e">
        <f>'Охотск '!#REF!</f>
        <v>#REF!</v>
      </c>
      <c r="J190" s="262" t="e">
        <f>'Охотск '!#REF!</f>
        <v>#REF!</v>
      </c>
      <c r="K190" s="262" t="e">
        <f>'Охотск '!#REF!</f>
        <v>#REF!</v>
      </c>
      <c r="L190" s="262" t="e">
        <f>'Охотск '!#REF!</f>
        <v>#REF!</v>
      </c>
      <c r="M190" s="262" t="e">
        <f>'Охотск '!#REF!</f>
        <v>#REF!</v>
      </c>
      <c r="N190" s="262" t="e">
        <f>'Охотск '!#REF!</f>
        <v>#REF!</v>
      </c>
      <c r="O190" s="262" t="e">
        <f>'Охотск '!#REF!</f>
        <v>#REF!</v>
      </c>
      <c r="P190" s="262" t="e">
        <f>'Охотск '!#REF!</f>
        <v>#REF!</v>
      </c>
      <c r="Q190" s="262">
        <f>'Охотск '!H31</f>
        <v>2488.21659</v>
      </c>
      <c r="R190" s="262">
        <f>'Охотск '!I31</f>
        <v>191.08000999999999</v>
      </c>
      <c r="S190" s="262">
        <f>'Охотск '!J31</f>
        <v>-2297.1365800000003</v>
      </c>
      <c r="T190" s="262">
        <f>'Охотск '!K31</f>
        <v>0</v>
      </c>
      <c r="U190" s="262">
        <f>'Охотск '!L31</f>
        <v>191.08000999999999</v>
      </c>
      <c r="V190" s="262">
        <f>'Охотск '!M31</f>
        <v>7.6793961895415226</v>
      </c>
      <c r="W190" s="68"/>
      <c r="Y190" s="588"/>
    </row>
    <row r="191" spans="1:198" ht="15" customHeight="1" x14ac:dyDescent="0.25">
      <c r="A191" s="64" t="s">
        <v>28</v>
      </c>
      <c r="B191" s="65"/>
      <c r="C191" s="65"/>
      <c r="D191" s="65"/>
      <c r="E191" s="103"/>
      <c r="F191" s="260"/>
      <c r="G191" s="260"/>
      <c r="H191" s="260"/>
      <c r="I191" s="260"/>
      <c r="J191" s="260"/>
      <c r="K191" s="260"/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68"/>
      <c r="Y191" s="588"/>
    </row>
    <row r="192" spans="1:198" s="109" customFormat="1" ht="30" x14ac:dyDescent="0.25">
      <c r="A192" s="207" t="s">
        <v>74</v>
      </c>
      <c r="B192" s="220">
        <f>'2 уровень'!C304</f>
        <v>4140</v>
      </c>
      <c r="C192" s="220">
        <f>'2 уровень'!D304</f>
        <v>690</v>
      </c>
      <c r="D192" s="220">
        <f>'2 уровень'!E304</f>
        <v>668</v>
      </c>
      <c r="E192" s="221">
        <f>'2 уровень'!F304</f>
        <v>96.811594202898561</v>
      </c>
      <c r="F192" s="261">
        <f>'2 уровень'!G304</f>
        <v>13932.42079</v>
      </c>
      <c r="G192" s="261">
        <f>'2 уровень'!H304</f>
        <v>13932.42079</v>
      </c>
      <c r="H192" s="261" t="e">
        <f>'2 уровень'!#REF!</f>
        <v>#REF!</v>
      </c>
      <c r="I192" s="261" t="e">
        <f>'2 уровень'!#REF!</f>
        <v>#REF!</v>
      </c>
      <c r="J192" s="261" t="e">
        <f>'2 уровень'!#REF!</f>
        <v>#REF!</v>
      </c>
      <c r="K192" s="261" t="e">
        <f>'2 уровень'!#REF!</f>
        <v>#REF!</v>
      </c>
      <c r="L192" s="261" t="e">
        <f>'2 уровень'!#REF!</f>
        <v>#REF!</v>
      </c>
      <c r="M192" s="261" t="e">
        <f>'2 уровень'!#REF!</f>
        <v>#REF!</v>
      </c>
      <c r="N192" s="261" t="e">
        <f>'2 уровень'!#REF!</f>
        <v>#REF!</v>
      </c>
      <c r="O192" s="261" t="e">
        <f>'2 уровень'!#REF!</f>
        <v>#REF!</v>
      </c>
      <c r="P192" s="261" t="e">
        <f>'2 уровень'!#REF!</f>
        <v>#REF!</v>
      </c>
      <c r="Q192" s="261">
        <f>'2 уровень'!I304</f>
        <v>2322.0701316666664</v>
      </c>
      <c r="R192" s="261">
        <f>'2 уровень'!J304</f>
        <v>1925.1918599999997</v>
      </c>
      <c r="S192" s="261">
        <f>'2 уровень'!K304</f>
        <v>-396.87827166666705</v>
      </c>
      <c r="T192" s="261">
        <f>'2 уровень'!L304</f>
        <v>-15.795680000000001</v>
      </c>
      <c r="U192" s="261">
        <f>'2 уровень'!M304</f>
        <v>1909.3961799999997</v>
      </c>
      <c r="V192" s="261">
        <f>'2 уровень'!N304</f>
        <v>82.908428722529266</v>
      </c>
      <c r="W192" s="141"/>
      <c r="X192" s="244"/>
      <c r="Y192" s="588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  <c r="BI192" s="140"/>
      <c r="BJ192" s="140"/>
      <c r="BK192" s="140"/>
      <c r="BL192" s="140"/>
      <c r="BM192" s="140"/>
      <c r="BN192" s="140"/>
      <c r="BO192" s="140"/>
      <c r="BP192" s="140"/>
      <c r="BQ192" s="140"/>
      <c r="BR192" s="140"/>
      <c r="BS192" s="140"/>
      <c r="BT192" s="140"/>
      <c r="BU192" s="140"/>
      <c r="BV192" s="140"/>
      <c r="BW192" s="140"/>
      <c r="BX192" s="140"/>
      <c r="BY192" s="140"/>
      <c r="BZ192" s="140"/>
      <c r="CA192" s="140"/>
      <c r="CB192" s="140"/>
      <c r="CC192" s="140"/>
      <c r="CD192" s="140"/>
      <c r="CE192" s="140"/>
      <c r="CF192" s="140"/>
      <c r="CG192" s="140"/>
      <c r="CH192" s="140"/>
      <c r="CI192" s="140"/>
      <c r="CJ192" s="140"/>
      <c r="CK192" s="140"/>
      <c r="CL192" s="140"/>
      <c r="CM192" s="140"/>
      <c r="CN192" s="140"/>
      <c r="CO192" s="140"/>
      <c r="CP192" s="140"/>
      <c r="CQ192" s="140"/>
      <c r="CR192" s="140"/>
      <c r="CS192" s="140"/>
      <c r="CT192" s="140"/>
      <c r="CU192" s="140"/>
      <c r="CV192" s="140"/>
      <c r="CW192" s="140"/>
      <c r="CX192" s="140"/>
      <c r="CY192" s="140"/>
      <c r="CZ192" s="140"/>
      <c r="DA192" s="140"/>
      <c r="DB192" s="140"/>
      <c r="DC192" s="140"/>
      <c r="DD192" s="140"/>
      <c r="DE192" s="140"/>
      <c r="DF192" s="140"/>
      <c r="DG192" s="140"/>
      <c r="DH192" s="140"/>
      <c r="DI192" s="140"/>
      <c r="DJ192" s="140"/>
      <c r="DK192" s="140"/>
      <c r="DL192" s="140"/>
      <c r="DM192" s="140"/>
      <c r="DN192" s="140"/>
      <c r="DO192" s="140"/>
      <c r="DP192" s="140"/>
      <c r="DQ192" s="140"/>
      <c r="DR192" s="140"/>
      <c r="DS192" s="140"/>
      <c r="DT192" s="140"/>
      <c r="DU192" s="140"/>
      <c r="DV192" s="140"/>
      <c r="DW192" s="140"/>
      <c r="DX192" s="140"/>
      <c r="DY192" s="140"/>
      <c r="DZ192" s="140"/>
      <c r="EA192" s="140"/>
      <c r="EB192" s="140"/>
      <c r="EC192" s="140"/>
      <c r="ED192" s="140"/>
      <c r="EE192" s="140"/>
      <c r="EF192" s="140"/>
      <c r="EG192" s="140"/>
      <c r="EH192" s="140"/>
      <c r="EI192" s="140"/>
      <c r="EJ192" s="140"/>
      <c r="EK192" s="140"/>
      <c r="EL192" s="140"/>
      <c r="EM192" s="140"/>
      <c r="EN192" s="140"/>
      <c r="EO192" s="140"/>
      <c r="EP192" s="140"/>
      <c r="EQ192" s="140"/>
      <c r="ER192" s="140"/>
      <c r="ES192" s="140"/>
      <c r="ET192" s="140"/>
      <c r="EU192" s="140"/>
      <c r="EV192" s="140"/>
      <c r="EW192" s="140"/>
      <c r="EX192" s="140"/>
      <c r="EY192" s="140"/>
      <c r="EZ192" s="140"/>
      <c r="FA192" s="140"/>
      <c r="FB192" s="140"/>
      <c r="FC192" s="140"/>
      <c r="FD192" s="140"/>
      <c r="FE192" s="140"/>
      <c r="FF192" s="140"/>
      <c r="FG192" s="140"/>
      <c r="FH192" s="140"/>
      <c r="FI192" s="140"/>
      <c r="FJ192" s="140"/>
      <c r="FK192" s="140"/>
      <c r="FL192" s="140"/>
      <c r="FM192" s="140"/>
      <c r="FN192" s="140"/>
      <c r="FO192" s="140"/>
      <c r="FP192" s="140"/>
      <c r="FQ192" s="140"/>
      <c r="FR192" s="140"/>
      <c r="FS192" s="140"/>
      <c r="FT192" s="140"/>
      <c r="FU192" s="140"/>
      <c r="FV192" s="140"/>
      <c r="FW192" s="140"/>
      <c r="FX192" s="140"/>
      <c r="FY192" s="140"/>
      <c r="FZ192" s="140"/>
      <c r="GA192" s="140"/>
      <c r="GB192" s="140"/>
      <c r="GC192" s="140"/>
      <c r="GD192" s="140"/>
      <c r="GE192" s="140"/>
      <c r="GF192" s="140"/>
      <c r="GG192" s="140"/>
      <c r="GH192" s="140"/>
      <c r="GI192" s="140"/>
      <c r="GJ192" s="140"/>
      <c r="GK192" s="140"/>
      <c r="GL192" s="140"/>
      <c r="GM192" s="140"/>
      <c r="GN192" s="140"/>
      <c r="GO192" s="140"/>
      <c r="GP192" s="140"/>
    </row>
    <row r="193" spans="1:198" s="109" customFormat="1" ht="30" x14ac:dyDescent="0.25">
      <c r="A193" s="75" t="s">
        <v>43</v>
      </c>
      <c r="B193" s="156">
        <f>'2 уровень'!C305</f>
        <v>2987</v>
      </c>
      <c r="C193" s="156">
        <f>'2 уровень'!D305</f>
        <v>498</v>
      </c>
      <c r="D193" s="237">
        <f>'2 уровень'!E305</f>
        <v>443</v>
      </c>
      <c r="E193" s="157">
        <f>'2 уровень'!F305</f>
        <v>88.955823293172685</v>
      </c>
      <c r="F193" s="263">
        <f>'2 уровень'!G305</f>
        <v>10245.41</v>
      </c>
      <c r="G193" s="263">
        <f>'2 уровень'!H305</f>
        <v>10245.41</v>
      </c>
      <c r="H193" s="263" t="e">
        <f>'2 уровень'!#REF!</f>
        <v>#REF!</v>
      </c>
      <c r="I193" s="263" t="e">
        <f>'2 уровень'!#REF!</f>
        <v>#REF!</v>
      </c>
      <c r="J193" s="263" t="e">
        <f>'2 уровень'!#REF!</f>
        <v>#REF!</v>
      </c>
      <c r="K193" s="263" t="e">
        <f>'2 уровень'!#REF!</f>
        <v>#REF!</v>
      </c>
      <c r="L193" s="263" t="e">
        <f>'2 уровень'!#REF!</f>
        <v>#REF!</v>
      </c>
      <c r="M193" s="263" t="e">
        <f>'2 уровень'!#REF!</f>
        <v>#REF!</v>
      </c>
      <c r="N193" s="263" t="e">
        <f>'2 уровень'!#REF!</f>
        <v>#REF!</v>
      </c>
      <c r="O193" s="263" t="e">
        <f>'2 уровень'!#REF!</f>
        <v>#REF!</v>
      </c>
      <c r="P193" s="263" t="e">
        <f>'2 уровень'!#REF!</f>
        <v>#REF!</v>
      </c>
      <c r="Q193" s="263">
        <f>'2 уровень'!I305</f>
        <v>1707.5683333333334</v>
      </c>
      <c r="R193" s="262">
        <f>'2 уровень'!J305</f>
        <v>1486.6933299999996</v>
      </c>
      <c r="S193" s="262">
        <f>'2 уровень'!K305</f>
        <v>-220.87500333333378</v>
      </c>
      <c r="T193" s="262">
        <f>'2 уровень'!L305</f>
        <v>-5.1375000000000002</v>
      </c>
      <c r="U193" s="262">
        <f>'2 уровень'!M305</f>
        <v>1481.5558299999996</v>
      </c>
      <c r="V193" s="263">
        <f>'2 уровень'!N305</f>
        <v>87.064939128839143</v>
      </c>
      <c r="W193" s="141"/>
      <c r="X193" s="244"/>
      <c r="Y193" s="588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  <c r="BI193" s="140"/>
      <c r="BJ193" s="140"/>
      <c r="BK193" s="140"/>
      <c r="BL193" s="140"/>
      <c r="BM193" s="140"/>
      <c r="BN193" s="140"/>
      <c r="BO193" s="140"/>
      <c r="BP193" s="140"/>
      <c r="BQ193" s="140"/>
      <c r="BR193" s="140"/>
      <c r="BS193" s="140"/>
      <c r="BT193" s="140"/>
      <c r="BU193" s="140"/>
      <c r="BV193" s="140"/>
      <c r="BW193" s="140"/>
      <c r="BX193" s="140"/>
      <c r="BY193" s="140"/>
      <c r="BZ193" s="140"/>
      <c r="CA193" s="140"/>
      <c r="CB193" s="140"/>
      <c r="CC193" s="140"/>
      <c r="CD193" s="140"/>
      <c r="CE193" s="140"/>
      <c r="CF193" s="140"/>
      <c r="CG193" s="140"/>
      <c r="CH193" s="140"/>
      <c r="CI193" s="140"/>
      <c r="CJ193" s="140"/>
      <c r="CK193" s="140"/>
      <c r="CL193" s="140"/>
      <c r="CM193" s="140"/>
      <c r="CN193" s="140"/>
      <c r="CO193" s="140"/>
      <c r="CP193" s="140"/>
      <c r="CQ193" s="140"/>
      <c r="CR193" s="140"/>
      <c r="CS193" s="140"/>
      <c r="CT193" s="140"/>
      <c r="CU193" s="140"/>
      <c r="CV193" s="140"/>
      <c r="CW193" s="140"/>
      <c r="CX193" s="140"/>
      <c r="CY193" s="140"/>
      <c r="CZ193" s="140"/>
      <c r="DA193" s="140"/>
      <c r="DB193" s="140"/>
      <c r="DC193" s="140"/>
      <c r="DD193" s="140"/>
      <c r="DE193" s="140"/>
      <c r="DF193" s="140"/>
      <c r="DG193" s="140"/>
      <c r="DH193" s="140"/>
      <c r="DI193" s="140"/>
      <c r="DJ193" s="140"/>
      <c r="DK193" s="140"/>
      <c r="DL193" s="140"/>
      <c r="DM193" s="140"/>
      <c r="DN193" s="140"/>
      <c r="DO193" s="140"/>
      <c r="DP193" s="140"/>
      <c r="DQ193" s="140"/>
      <c r="DR193" s="140"/>
      <c r="DS193" s="140"/>
      <c r="DT193" s="140"/>
      <c r="DU193" s="140"/>
      <c r="DV193" s="140"/>
      <c r="DW193" s="140"/>
      <c r="DX193" s="140"/>
      <c r="DY193" s="140"/>
      <c r="DZ193" s="140"/>
      <c r="EA193" s="140"/>
      <c r="EB193" s="140"/>
      <c r="EC193" s="140"/>
      <c r="ED193" s="140"/>
      <c r="EE193" s="140"/>
      <c r="EF193" s="140"/>
      <c r="EG193" s="140"/>
      <c r="EH193" s="140"/>
      <c r="EI193" s="140"/>
      <c r="EJ193" s="140"/>
      <c r="EK193" s="140"/>
      <c r="EL193" s="140"/>
      <c r="EM193" s="140"/>
      <c r="EN193" s="140"/>
      <c r="EO193" s="140"/>
      <c r="EP193" s="140"/>
      <c r="EQ193" s="140"/>
      <c r="ER193" s="140"/>
      <c r="ES193" s="140"/>
      <c r="ET193" s="140"/>
      <c r="EU193" s="140"/>
      <c r="EV193" s="140"/>
      <c r="EW193" s="140"/>
      <c r="EX193" s="140"/>
      <c r="EY193" s="140"/>
      <c r="EZ193" s="140"/>
      <c r="FA193" s="140"/>
      <c r="FB193" s="140"/>
      <c r="FC193" s="140"/>
      <c r="FD193" s="140"/>
      <c r="FE193" s="140"/>
      <c r="FF193" s="140"/>
      <c r="FG193" s="140"/>
      <c r="FH193" s="140"/>
      <c r="FI193" s="140"/>
      <c r="FJ193" s="140"/>
      <c r="FK193" s="140"/>
      <c r="FL193" s="140"/>
      <c r="FM193" s="140"/>
      <c r="FN193" s="140"/>
      <c r="FO193" s="140"/>
      <c r="FP193" s="140"/>
      <c r="FQ193" s="140"/>
      <c r="FR193" s="140"/>
      <c r="FS193" s="140"/>
      <c r="FT193" s="140"/>
      <c r="FU193" s="140"/>
      <c r="FV193" s="140"/>
      <c r="FW193" s="140"/>
      <c r="FX193" s="140"/>
      <c r="FY193" s="140"/>
      <c r="FZ193" s="140"/>
      <c r="GA193" s="140"/>
      <c r="GB193" s="140"/>
      <c r="GC193" s="140"/>
      <c r="GD193" s="140"/>
      <c r="GE193" s="140"/>
      <c r="GF193" s="140"/>
      <c r="GG193" s="140"/>
      <c r="GH193" s="140"/>
      <c r="GI193" s="140"/>
      <c r="GJ193" s="140"/>
      <c r="GK193" s="140"/>
      <c r="GL193" s="140"/>
      <c r="GM193" s="140"/>
      <c r="GN193" s="140"/>
      <c r="GO193" s="140"/>
      <c r="GP193" s="140"/>
    </row>
    <row r="194" spans="1:198" s="109" customFormat="1" ht="30" x14ac:dyDescent="0.25">
      <c r="A194" s="75" t="s">
        <v>44</v>
      </c>
      <c r="B194" s="156">
        <f>'2 уровень'!C306</f>
        <v>896</v>
      </c>
      <c r="C194" s="156">
        <f>'2 уровень'!D306</f>
        <v>149</v>
      </c>
      <c r="D194" s="237">
        <f>'2 уровень'!E306</f>
        <v>225</v>
      </c>
      <c r="E194" s="157">
        <f>'2 уровень'!F306</f>
        <v>151.00671140939596</v>
      </c>
      <c r="F194" s="263">
        <f>'2 уровень'!G306</f>
        <v>1705.6255999999998</v>
      </c>
      <c r="G194" s="263">
        <f>'2 уровень'!H306</f>
        <v>1705.6255999999998</v>
      </c>
      <c r="H194" s="263" t="e">
        <f>'2 уровень'!#REF!</f>
        <v>#REF!</v>
      </c>
      <c r="I194" s="263" t="e">
        <f>'2 уровень'!#REF!</f>
        <v>#REF!</v>
      </c>
      <c r="J194" s="263" t="e">
        <f>'2 уровень'!#REF!</f>
        <v>#REF!</v>
      </c>
      <c r="K194" s="263" t="e">
        <f>'2 уровень'!#REF!</f>
        <v>#REF!</v>
      </c>
      <c r="L194" s="263" t="e">
        <f>'2 уровень'!#REF!</f>
        <v>#REF!</v>
      </c>
      <c r="M194" s="263" t="e">
        <f>'2 уровень'!#REF!</f>
        <v>#REF!</v>
      </c>
      <c r="N194" s="263" t="e">
        <f>'2 уровень'!#REF!</f>
        <v>#REF!</v>
      </c>
      <c r="O194" s="263" t="e">
        <f>'2 уровень'!#REF!</f>
        <v>#REF!</v>
      </c>
      <c r="P194" s="263" t="e">
        <f>'2 уровень'!#REF!</f>
        <v>#REF!</v>
      </c>
      <c r="Q194" s="263">
        <f>'2 уровень'!I306</f>
        <v>284.27093333333329</v>
      </c>
      <c r="R194" s="262">
        <f>'2 уровень'!J306</f>
        <v>438.49853000000007</v>
      </c>
      <c r="S194" s="262">
        <f>'2 уровень'!K306</f>
        <v>154.22759666666678</v>
      </c>
      <c r="T194" s="262">
        <f>'2 уровень'!L306</f>
        <v>-2.7836800000000004</v>
      </c>
      <c r="U194" s="262">
        <f>'2 уровень'!M306</f>
        <v>435.71485000000007</v>
      </c>
      <c r="V194" s="263">
        <f>'2 уровень'!N306</f>
        <v>154.25373423100598</v>
      </c>
      <c r="W194" s="141"/>
      <c r="X194" s="244"/>
      <c r="Y194" s="588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  <c r="BI194" s="140"/>
      <c r="BJ194" s="140"/>
      <c r="BK194" s="140"/>
      <c r="BL194" s="140"/>
      <c r="BM194" s="140"/>
      <c r="BN194" s="140"/>
      <c r="BO194" s="140"/>
      <c r="BP194" s="140"/>
      <c r="BQ194" s="140"/>
      <c r="BR194" s="140"/>
      <c r="BS194" s="140"/>
      <c r="BT194" s="140"/>
      <c r="BU194" s="140"/>
      <c r="BV194" s="140"/>
      <c r="BW194" s="140"/>
      <c r="BX194" s="140"/>
      <c r="BY194" s="140"/>
      <c r="BZ194" s="140"/>
      <c r="CA194" s="140"/>
      <c r="CB194" s="140"/>
      <c r="CC194" s="140"/>
      <c r="CD194" s="140"/>
      <c r="CE194" s="140"/>
      <c r="CF194" s="140"/>
      <c r="CG194" s="140"/>
      <c r="CH194" s="140"/>
      <c r="CI194" s="140"/>
      <c r="CJ194" s="140"/>
      <c r="CK194" s="140"/>
      <c r="CL194" s="140"/>
      <c r="CM194" s="140"/>
      <c r="CN194" s="140"/>
      <c r="CO194" s="140"/>
      <c r="CP194" s="140"/>
      <c r="CQ194" s="140"/>
      <c r="CR194" s="140"/>
      <c r="CS194" s="140"/>
      <c r="CT194" s="140"/>
      <c r="CU194" s="140"/>
      <c r="CV194" s="140"/>
      <c r="CW194" s="140"/>
      <c r="CX194" s="140"/>
      <c r="CY194" s="140"/>
      <c r="CZ194" s="140"/>
      <c r="DA194" s="140"/>
      <c r="DB194" s="140"/>
      <c r="DC194" s="140"/>
      <c r="DD194" s="140"/>
      <c r="DE194" s="140"/>
      <c r="DF194" s="140"/>
      <c r="DG194" s="140"/>
      <c r="DH194" s="140"/>
      <c r="DI194" s="140"/>
      <c r="DJ194" s="140"/>
      <c r="DK194" s="140"/>
      <c r="DL194" s="140"/>
      <c r="DM194" s="140"/>
      <c r="DN194" s="140"/>
      <c r="DO194" s="140"/>
      <c r="DP194" s="140"/>
      <c r="DQ194" s="140"/>
      <c r="DR194" s="140"/>
      <c r="DS194" s="140"/>
      <c r="DT194" s="140"/>
      <c r="DU194" s="140"/>
      <c r="DV194" s="140"/>
      <c r="DW194" s="140"/>
      <c r="DX194" s="140"/>
      <c r="DY194" s="140"/>
      <c r="DZ194" s="140"/>
      <c r="EA194" s="140"/>
      <c r="EB194" s="140"/>
      <c r="EC194" s="140"/>
      <c r="ED194" s="140"/>
      <c r="EE194" s="140"/>
      <c r="EF194" s="140"/>
      <c r="EG194" s="140"/>
      <c r="EH194" s="140"/>
      <c r="EI194" s="140"/>
      <c r="EJ194" s="140"/>
      <c r="EK194" s="140"/>
      <c r="EL194" s="140"/>
      <c r="EM194" s="140"/>
      <c r="EN194" s="140"/>
      <c r="EO194" s="140"/>
      <c r="EP194" s="140"/>
      <c r="EQ194" s="140"/>
      <c r="ER194" s="140"/>
      <c r="ES194" s="140"/>
      <c r="ET194" s="140"/>
      <c r="EU194" s="140"/>
      <c r="EV194" s="140"/>
      <c r="EW194" s="140"/>
      <c r="EX194" s="140"/>
      <c r="EY194" s="140"/>
      <c r="EZ194" s="140"/>
      <c r="FA194" s="140"/>
      <c r="FB194" s="140"/>
      <c r="FC194" s="140"/>
      <c r="FD194" s="140"/>
      <c r="FE194" s="140"/>
      <c r="FF194" s="140"/>
      <c r="FG194" s="140"/>
      <c r="FH194" s="140"/>
      <c r="FI194" s="140"/>
      <c r="FJ194" s="140"/>
      <c r="FK194" s="140"/>
      <c r="FL194" s="140"/>
      <c r="FM194" s="140"/>
      <c r="FN194" s="140"/>
      <c r="FO194" s="140"/>
      <c r="FP194" s="140"/>
      <c r="FQ194" s="140"/>
      <c r="FR194" s="140"/>
      <c r="FS194" s="140"/>
      <c r="FT194" s="140"/>
      <c r="FU194" s="140"/>
      <c r="FV194" s="140"/>
      <c r="FW194" s="140"/>
      <c r="FX194" s="140"/>
      <c r="FY194" s="140"/>
      <c r="FZ194" s="140"/>
      <c r="GA194" s="140"/>
      <c r="GB194" s="140"/>
      <c r="GC194" s="140"/>
      <c r="GD194" s="140"/>
      <c r="GE194" s="140"/>
      <c r="GF194" s="140"/>
      <c r="GG194" s="140"/>
      <c r="GH194" s="140"/>
      <c r="GI194" s="140"/>
      <c r="GJ194" s="140"/>
      <c r="GK194" s="140"/>
      <c r="GL194" s="140"/>
      <c r="GM194" s="140"/>
      <c r="GN194" s="140"/>
      <c r="GO194" s="140"/>
      <c r="GP194" s="140"/>
    </row>
    <row r="195" spans="1:198" s="109" customFormat="1" ht="30" x14ac:dyDescent="0.25">
      <c r="A195" s="75" t="s">
        <v>64</v>
      </c>
      <c r="B195" s="156">
        <f>'2 уровень'!C307</f>
        <v>21</v>
      </c>
      <c r="C195" s="156">
        <f>'2 уровень'!D307</f>
        <v>4</v>
      </c>
      <c r="D195" s="237">
        <f>'2 уровень'!E307</f>
        <v>0</v>
      </c>
      <c r="E195" s="157">
        <f>'2 уровень'!F307</f>
        <v>0</v>
      </c>
      <c r="F195" s="263">
        <f>'2 уровень'!G307</f>
        <v>161.90307000000001</v>
      </c>
      <c r="G195" s="263">
        <f>'2 уровень'!H307</f>
        <v>161.90307000000001</v>
      </c>
      <c r="H195" s="263" t="e">
        <f>'2 уровень'!#REF!</f>
        <v>#REF!</v>
      </c>
      <c r="I195" s="263" t="e">
        <f>'2 уровень'!#REF!</f>
        <v>#REF!</v>
      </c>
      <c r="J195" s="263" t="e">
        <f>'2 уровень'!#REF!</f>
        <v>#REF!</v>
      </c>
      <c r="K195" s="263" t="e">
        <f>'2 уровень'!#REF!</f>
        <v>#REF!</v>
      </c>
      <c r="L195" s="263" t="e">
        <f>'2 уровень'!#REF!</f>
        <v>#REF!</v>
      </c>
      <c r="M195" s="263" t="e">
        <f>'2 уровень'!#REF!</f>
        <v>#REF!</v>
      </c>
      <c r="N195" s="263" t="e">
        <f>'2 уровень'!#REF!</f>
        <v>#REF!</v>
      </c>
      <c r="O195" s="263" t="e">
        <f>'2 уровень'!#REF!</f>
        <v>#REF!</v>
      </c>
      <c r="P195" s="263" t="e">
        <f>'2 уровень'!#REF!</f>
        <v>#REF!</v>
      </c>
      <c r="Q195" s="263">
        <f>'2 уровень'!I307</f>
        <v>26.983845000000002</v>
      </c>
      <c r="R195" s="262">
        <f>'2 уровень'!J307</f>
        <v>0</v>
      </c>
      <c r="S195" s="262">
        <f>'2 уровень'!K307</f>
        <v>-26.983845000000002</v>
      </c>
      <c r="T195" s="262">
        <f>'2 уровень'!L307</f>
        <v>0</v>
      </c>
      <c r="U195" s="262">
        <f>'2 уровень'!M307</f>
        <v>0</v>
      </c>
      <c r="V195" s="263">
        <f>'2 уровень'!N307</f>
        <v>0</v>
      </c>
      <c r="W195" s="141"/>
      <c r="X195" s="244"/>
      <c r="Y195" s="588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  <c r="BI195" s="140"/>
      <c r="BJ195" s="140"/>
      <c r="BK195" s="140"/>
      <c r="BL195" s="140"/>
      <c r="BM195" s="140"/>
      <c r="BN195" s="140"/>
      <c r="BO195" s="140"/>
      <c r="BP195" s="140"/>
      <c r="BQ195" s="140"/>
      <c r="BR195" s="140"/>
      <c r="BS195" s="140"/>
      <c r="BT195" s="140"/>
      <c r="BU195" s="140"/>
      <c r="BV195" s="140"/>
      <c r="BW195" s="140"/>
      <c r="BX195" s="140"/>
      <c r="BY195" s="140"/>
      <c r="BZ195" s="140"/>
      <c r="CA195" s="140"/>
      <c r="CB195" s="140"/>
      <c r="CC195" s="140"/>
      <c r="CD195" s="140"/>
      <c r="CE195" s="140"/>
      <c r="CF195" s="140"/>
      <c r="CG195" s="140"/>
      <c r="CH195" s="140"/>
      <c r="CI195" s="140"/>
      <c r="CJ195" s="140"/>
      <c r="CK195" s="140"/>
      <c r="CL195" s="140"/>
      <c r="CM195" s="140"/>
      <c r="CN195" s="140"/>
      <c r="CO195" s="140"/>
      <c r="CP195" s="140"/>
      <c r="CQ195" s="140"/>
      <c r="CR195" s="140"/>
      <c r="CS195" s="140"/>
      <c r="CT195" s="140"/>
      <c r="CU195" s="140"/>
      <c r="CV195" s="140"/>
      <c r="CW195" s="140"/>
      <c r="CX195" s="140"/>
      <c r="CY195" s="140"/>
      <c r="CZ195" s="140"/>
      <c r="DA195" s="140"/>
      <c r="DB195" s="140"/>
      <c r="DC195" s="140"/>
      <c r="DD195" s="140"/>
      <c r="DE195" s="140"/>
      <c r="DF195" s="140"/>
      <c r="DG195" s="140"/>
      <c r="DH195" s="140"/>
      <c r="DI195" s="140"/>
      <c r="DJ195" s="140"/>
      <c r="DK195" s="140"/>
      <c r="DL195" s="140"/>
      <c r="DM195" s="140"/>
      <c r="DN195" s="140"/>
      <c r="DO195" s="140"/>
      <c r="DP195" s="140"/>
      <c r="DQ195" s="140"/>
      <c r="DR195" s="140"/>
      <c r="DS195" s="140"/>
      <c r="DT195" s="140"/>
      <c r="DU195" s="140"/>
      <c r="DV195" s="140"/>
      <c r="DW195" s="140"/>
      <c r="DX195" s="140"/>
      <c r="DY195" s="140"/>
      <c r="DZ195" s="140"/>
      <c r="EA195" s="140"/>
      <c r="EB195" s="140"/>
      <c r="EC195" s="140"/>
      <c r="ED195" s="140"/>
      <c r="EE195" s="140"/>
      <c r="EF195" s="140"/>
      <c r="EG195" s="140"/>
      <c r="EH195" s="140"/>
      <c r="EI195" s="140"/>
      <c r="EJ195" s="140"/>
      <c r="EK195" s="140"/>
      <c r="EL195" s="140"/>
      <c r="EM195" s="140"/>
      <c r="EN195" s="140"/>
      <c r="EO195" s="140"/>
      <c r="EP195" s="140"/>
      <c r="EQ195" s="140"/>
      <c r="ER195" s="140"/>
      <c r="ES195" s="140"/>
      <c r="ET195" s="140"/>
      <c r="EU195" s="140"/>
      <c r="EV195" s="140"/>
      <c r="EW195" s="140"/>
      <c r="EX195" s="140"/>
      <c r="EY195" s="140"/>
      <c r="EZ195" s="140"/>
      <c r="FA195" s="140"/>
      <c r="FB195" s="140"/>
      <c r="FC195" s="140"/>
      <c r="FD195" s="140"/>
      <c r="FE195" s="140"/>
      <c r="FF195" s="140"/>
      <c r="FG195" s="140"/>
      <c r="FH195" s="140"/>
      <c r="FI195" s="140"/>
      <c r="FJ195" s="140"/>
      <c r="FK195" s="140"/>
      <c r="FL195" s="140"/>
      <c r="FM195" s="140"/>
      <c r="FN195" s="140"/>
      <c r="FO195" s="140"/>
      <c r="FP195" s="140"/>
      <c r="FQ195" s="140"/>
      <c r="FR195" s="140"/>
      <c r="FS195" s="140"/>
      <c r="FT195" s="140"/>
      <c r="FU195" s="140"/>
      <c r="FV195" s="140"/>
      <c r="FW195" s="140"/>
      <c r="FX195" s="140"/>
      <c r="FY195" s="140"/>
      <c r="FZ195" s="140"/>
      <c r="GA195" s="140"/>
      <c r="GB195" s="140"/>
      <c r="GC195" s="140"/>
      <c r="GD195" s="140"/>
      <c r="GE195" s="140"/>
      <c r="GF195" s="140"/>
      <c r="GG195" s="140"/>
      <c r="GH195" s="140"/>
      <c r="GI195" s="140"/>
      <c r="GJ195" s="140"/>
      <c r="GK195" s="140"/>
      <c r="GL195" s="140"/>
      <c r="GM195" s="140"/>
      <c r="GN195" s="140"/>
      <c r="GO195" s="140"/>
      <c r="GP195" s="140"/>
    </row>
    <row r="196" spans="1:198" s="109" customFormat="1" ht="30" x14ac:dyDescent="0.25">
      <c r="A196" s="75" t="s">
        <v>65</v>
      </c>
      <c r="B196" s="156">
        <f>'2 уровень'!C308</f>
        <v>236</v>
      </c>
      <c r="C196" s="156">
        <f>'2 уровень'!D308</f>
        <v>39</v>
      </c>
      <c r="D196" s="237">
        <f>'2 уровень'!E308</f>
        <v>0</v>
      </c>
      <c r="E196" s="157">
        <f>'2 уровень'!F308</f>
        <v>0</v>
      </c>
      <c r="F196" s="263">
        <f>'2 уровень'!G308</f>
        <v>1819.4821200000001</v>
      </c>
      <c r="G196" s="263">
        <f>'2 уровень'!H308</f>
        <v>1819.4821200000001</v>
      </c>
      <c r="H196" s="263" t="e">
        <f>'2 уровень'!#REF!</f>
        <v>#REF!</v>
      </c>
      <c r="I196" s="263" t="e">
        <f>'2 уровень'!#REF!</f>
        <v>#REF!</v>
      </c>
      <c r="J196" s="263" t="e">
        <f>'2 уровень'!#REF!</f>
        <v>#REF!</v>
      </c>
      <c r="K196" s="263" t="e">
        <f>'2 уровень'!#REF!</f>
        <v>#REF!</v>
      </c>
      <c r="L196" s="263" t="e">
        <f>'2 уровень'!#REF!</f>
        <v>#REF!</v>
      </c>
      <c r="M196" s="263" t="e">
        <f>'2 уровень'!#REF!</f>
        <v>#REF!</v>
      </c>
      <c r="N196" s="263" t="e">
        <f>'2 уровень'!#REF!</f>
        <v>#REF!</v>
      </c>
      <c r="O196" s="263" t="e">
        <f>'2 уровень'!#REF!</f>
        <v>#REF!</v>
      </c>
      <c r="P196" s="263" t="e">
        <f>'2 уровень'!#REF!</f>
        <v>#REF!</v>
      </c>
      <c r="Q196" s="263">
        <f>'2 уровень'!I308</f>
        <v>303.24702000000002</v>
      </c>
      <c r="R196" s="262">
        <f>'2 уровень'!J308</f>
        <v>0</v>
      </c>
      <c r="S196" s="262">
        <f>'2 уровень'!K308</f>
        <v>-303.24702000000002</v>
      </c>
      <c r="T196" s="262">
        <f>'2 уровень'!L308</f>
        <v>-7.8745000000000003</v>
      </c>
      <c r="U196" s="262">
        <f>'2 уровень'!M308</f>
        <v>-7.8745000000000003</v>
      </c>
      <c r="V196" s="263">
        <f>'2 уровень'!N308</f>
        <v>0</v>
      </c>
      <c r="W196" s="141"/>
      <c r="X196" s="244"/>
      <c r="Y196" s="588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  <c r="BI196" s="140"/>
      <c r="BJ196" s="140"/>
      <c r="BK196" s="140"/>
      <c r="BL196" s="140"/>
      <c r="BM196" s="140"/>
      <c r="BN196" s="140"/>
      <c r="BO196" s="140"/>
      <c r="BP196" s="140"/>
      <c r="BQ196" s="140"/>
      <c r="BR196" s="140"/>
      <c r="BS196" s="140"/>
      <c r="BT196" s="140"/>
      <c r="BU196" s="140"/>
      <c r="BV196" s="140"/>
      <c r="BW196" s="140"/>
      <c r="BX196" s="140"/>
      <c r="BY196" s="140"/>
      <c r="BZ196" s="140"/>
      <c r="CA196" s="140"/>
      <c r="CB196" s="140"/>
      <c r="CC196" s="140"/>
      <c r="CD196" s="140"/>
      <c r="CE196" s="140"/>
      <c r="CF196" s="140"/>
      <c r="CG196" s="140"/>
      <c r="CH196" s="140"/>
      <c r="CI196" s="140"/>
      <c r="CJ196" s="140"/>
      <c r="CK196" s="140"/>
      <c r="CL196" s="140"/>
      <c r="CM196" s="140"/>
      <c r="CN196" s="140"/>
      <c r="CO196" s="140"/>
      <c r="CP196" s="140"/>
      <c r="CQ196" s="140"/>
      <c r="CR196" s="140"/>
      <c r="CS196" s="140"/>
      <c r="CT196" s="140"/>
      <c r="CU196" s="140"/>
      <c r="CV196" s="140"/>
      <c r="CW196" s="140"/>
      <c r="CX196" s="140"/>
      <c r="CY196" s="140"/>
      <c r="CZ196" s="140"/>
      <c r="DA196" s="140"/>
      <c r="DB196" s="140"/>
      <c r="DC196" s="140"/>
      <c r="DD196" s="140"/>
      <c r="DE196" s="140"/>
      <c r="DF196" s="140"/>
      <c r="DG196" s="140"/>
      <c r="DH196" s="140"/>
      <c r="DI196" s="140"/>
      <c r="DJ196" s="140"/>
      <c r="DK196" s="140"/>
      <c r="DL196" s="140"/>
      <c r="DM196" s="140"/>
      <c r="DN196" s="140"/>
      <c r="DO196" s="140"/>
      <c r="DP196" s="140"/>
      <c r="DQ196" s="140"/>
      <c r="DR196" s="140"/>
      <c r="DS196" s="140"/>
      <c r="DT196" s="140"/>
      <c r="DU196" s="140"/>
      <c r="DV196" s="140"/>
      <c r="DW196" s="140"/>
      <c r="DX196" s="140"/>
      <c r="DY196" s="140"/>
      <c r="DZ196" s="140"/>
      <c r="EA196" s="140"/>
      <c r="EB196" s="140"/>
      <c r="EC196" s="140"/>
      <c r="ED196" s="140"/>
      <c r="EE196" s="140"/>
      <c r="EF196" s="140"/>
      <c r="EG196" s="140"/>
      <c r="EH196" s="140"/>
      <c r="EI196" s="140"/>
      <c r="EJ196" s="140"/>
      <c r="EK196" s="140"/>
      <c r="EL196" s="140"/>
      <c r="EM196" s="140"/>
      <c r="EN196" s="140"/>
      <c r="EO196" s="140"/>
      <c r="EP196" s="140"/>
      <c r="EQ196" s="140"/>
      <c r="ER196" s="140"/>
      <c r="ES196" s="140"/>
      <c r="ET196" s="140"/>
      <c r="EU196" s="140"/>
      <c r="EV196" s="140"/>
      <c r="EW196" s="140"/>
      <c r="EX196" s="140"/>
      <c r="EY196" s="140"/>
      <c r="EZ196" s="140"/>
      <c r="FA196" s="140"/>
      <c r="FB196" s="140"/>
      <c r="FC196" s="140"/>
      <c r="FD196" s="140"/>
      <c r="FE196" s="140"/>
      <c r="FF196" s="140"/>
      <c r="FG196" s="140"/>
      <c r="FH196" s="140"/>
      <c r="FI196" s="140"/>
      <c r="FJ196" s="140"/>
      <c r="FK196" s="140"/>
      <c r="FL196" s="140"/>
      <c r="FM196" s="140"/>
      <c r="FN196" s="140"/>
      <c r="FO196" s="140"/>
      <c r="FP196" s="140"/>
      <c r="FQ196" s="140"/>
      <c r="FR196" s="140"/>
      <c r="FS196" s="140"/>
      <c r="FT196" s="140"/>
      <c r="FU196" s="140"/>
      <c r="FV196" s="140"/>
      <c r="FW196" s="140"/>
      <c r="FX196" s="140"/>
      <c r="FY196" s="140"/>
      <c r="FZ196" s="140"/>
      <c r="GA196" s="140"/>
      <c r="GB196" s="140"/>
      <c r="GC196" s="140"/>
      <c r="GD196" s="140"/>
      <c r="GE196" s="140"/>
      <c r="GF196" s="140"/>
      <c r="GG196" s="140"/>
      <c r="GH196" s="140"/>
      <c r="GI196" s="140"/>
      <c r="GJ196" s="140"/>
      <c r="GK196" s="140"/>
      <c r="GL196" s="140"/>
      <c r="GM196" s="140"/>
      <c r="GN196" s="140"/>
      <c r="GO196" s="140"/>
      <c r="GP196" s="140"/>
    </row>
    <row r="197" spans="1:198" s="109" customFormat="1" ht="30" x14ac:dyDescent="0.25">
      <c r="A197" s="207" t="s">
        <v>66</v>
      </c>
      <c r="B197" s="220">
        <f>'2 уровень'!C309</f>
        <v>6270</v>
      </c>
      <c r="C197" s="220">
        <f>'2 уровень'!D309</f>
        <v>1045</v>
      </c>
      <c r="D197" s="220">
        <f>'2 уровень'!E309</f>
        <v>718</v>
      </c>
      <c r="E197" s="221">
        <f>'2 уровень'!F309</f>
        <v>68.708133971291858</v>
      </c>
      <c r="F197" s="261">
        <f>'2 уровень'!G309</f>
        <v>15001.4426</v>
      </c>
      <c r="G197" s="261">
        <f>'2 уровень'!H309</f>
        <v>15001.4426</v>
      </c>
      <c r="H197" s="261" t="e">
        <f>'2 уровень'!#REF!</f>
        <v>#REF!</v>
      </c>
      <c r="I197" s="261" t="e">
        <f>'2 уровень'!#REF!</f>
        <v>#REF!</v>
      </c>
      <c r="J197" s="261" t="e">
        <f>'2 уровень'!#REF!</f>
        <v>#REF!</v>
      </c>
      <c r="K197" s="261" t="e">
        <f>'2 уровень'!#REF!</f>
        <v>#REF!</v>
      </c>
      <c r="L197" s="261" t="e">
        <f>'2 уровень'!#REF!</f>
        <v>#REF!</v>
      </c>
      <c r="M197" s="261" t="e">
        <f>'2 уровень'!#REF!</f>
        <v>#REF!</v>
      </c>
      <c r="N197" s="261" t="e">
        <f>'2 уровень'!#REF!</f>
        <v>#REF!</v>
      </c>
      <c r="O197" s="261" t="e">
        <f>'2 уровень'!#REF!</f>
        <v>#REF!</v>
      </c>
      <c r="P197" s="261" t="e">
        <f>'2 уровень'!#REF!</f>
        <v>#REF!</v>
      </c>
      <c r="Q197" s="261">
        <f>'2 уровень'!I309</f>
        <v>2500.2404333333334</v>
      </c>
      <c r="R197" s="261">
        <f>'2 уровень'!J309</f>
        <v>1617.3829399999997</v>
      </c>
      <c r="S197" s="261">
        <f>'2 уровень'!K309</f>
        <v>-882.85749333333365</v>
      </c>
      <c r="T197" s="261">
        <f>'2 уровень'!L309</f>
        <v>0</v>
      </c>
      <c r="U197" s="261">
        <f>'2 уровень'!M309</f>
        <v>1617.3829399999997</v>
      </c>
      <c r="V197" s="261">
        <f>'2 уровень'!N309</f>
        <v>64.689096233984841</v>
      </c>
      <c r="W197" s="141"/>
      <c r="X197" s="244"/>
      <c r="Y197" s="588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  <c r="BI197" s="140"/>
      <c r="BJ197" s="140"/>
      <c r="BK197" s="140"/>
      <c r="BL197" s="140"/>
      <c r="BM197" s="140"/>
      <c r="BN197" s="140"/>
      <c r="BO197" s="140"/>
      <c r="BP197" s="140"/>
      <c r="BQ197" s="140"/>
      <c r="BR197" s="140"/>
      <c r="BS197" s="140"/>
      <c r="BT197" s="140"/>
      <c r="BU197" s="140"/>
      <c r="BV197" s="140"/>
      <c r="BW197" s="140"/>
      <c r="BX197" s="140"/>
      <c r="BY197" s="140"/>
      <c r="BZ197" s="140"/>
      <c r="CA197" s="140"/>
      <c r="CB197" s="140"/>
      <c r="CC197" s="140"/>
      <c r="CD197" s="140"/>
      <c r="CE197" s="140"/>
      <c r="CF197" s="140"/>
      <c r="CG197" s="140"/>
      <c r="CH197" s="140"/>
      <c r="CI197" s="140"/>
      <c r="CJ197" s="140"/>
      <c r="CK197" s="140"/>
      <c r="CL197" s="140"/>
      <c r="CM197" s="140"/>
      <c r="CN197" s="140"/>
      <c r="CO197" s="140"/>
      <c r="CP197" s="140"/>
      <c r="CQ197" s="140"/>
      <c r="CR197" s="140"/>
      <c r="CS197" s="140"/>
      <c r="CT197" s="140"/>
      <c r="CU197" s="140"/>
      <c r="CV197" s="140"/>
      <c r="CW197" s="140"/>
      <c r="CX197" s="140"/>
      <c r="CY197" s="140"/>
      <c r="CZ197" s="140"/>
      <c r="DA197" s="140"/>
      <c r="DB197" s="140"/>
      <c r="DC197" s="140"/>
      <c r="DD197" s="140"/>
      <c r="DE197" s="140"/>
      <c r="DF197" s="140"/>
      <c r="DG197" s="140"/>
      <c r="DH197" s="140"/>
      <c r="DI197" s="140"/>
      <c r="DJ197" s="140"/>
      <c r="DK197" s="140"/>
      <c r="DL197" s="140"/>
      <c r="DM197" s="140"/>
      <c r="DN197" s="140"/>
      <c r="DO197" s="140"/>
      <c r="DP197" s="140"/>
      <c r="DQ197" s="140"/>
      <c r="DR197" s="140"/>
      <c r="DS197" s="140"/>
      <c r="DT197" s="140"/>
      <c r="DU197" s="140"/>
      <c r="DV197" s="140"/>
      <c r="DW197" s="140"/>
      <c r="DX197" s="140"/>
      <c r="DY197" s="140"/>
      <c r="DZ197" s="140"/>
      <c r="EA197" s="140"/>
      <c r="EB197" s="140"/>
      <c r="EC197" s="140"/>
      <c r="ED197" s="140"/>
      <c r="EE197" s="140"/>
      <c r="EF197" s="140"/>
      <c r="EG197" s="140"/>
      <c r="EH197" s="140"/>
      <c r="EI197" s="140"/>
      <c r="EJ197" s="140"/>
      <c r="EK197" s="140"/>
      <c r="EL197" s="140"/>
      <c r="EM197" s="140"/>
      <c r="EN197" s="140"/>
      <c r="EO197" s="140"/>
      <c r="EP197" s="140"/>
      <c r="EQ197" s="140"/>
      <c r="ER197" s="140"/>
      <c r="ES197" s="140"/>
      <c r="ET197" s="140"/>
      <c r="EU197" s="140"/>
      <c r="EV197" s="140"/>
      <c r="EW197" s="140"/>
      <c r="EX197" s="140"/>
      <c r="EY197" s="140"/>
      <c r="EZ197" s="140"/>
      <c r="FA197" s="140"/>
      <c r="FB197" s="140"/>
      <c r="FC197" s="140"/>
      <c r="FD197" s="140"/>
      <c r="FE197" s="140"/>
      <c r="FF197" s="140"/>
      <c r="FG197" s="140"/>
      <c r="FH197" s="140"/>
      <c r="FI197" s="140"/>
      <c r="FJ197" s="140"/>
      <c r="FK197" s="140"/>
      <c r="FL197" s="140"/>
      <c r="FM197" s="140"/>
      <c r="FN197" s="140"/>
      <c r="FO197" s="140"/>
      <c r="FP197" s="140"/>
      <c r="FQ197" s="140"/>
      <c r="FR197" s="140"/>
      <c r="FS197" s="140"/>
      <c r="FT197" s="140"/>
      <c r="FU197" s="140"/>
      <c r="FV197" s="140"/>
      <c r="FW197" s="140"/>
      <c r="FX197" s="140"/>
      <c r="FY197" s="140"/>
      <c r="FZ197" s="140"/>
      <c r="GA197" s="140"/>
      <c r="GB197" s="140"/>
      <c r="GC197" s="140"/>
      <c r="GD197" s="140"/>
      <c r="GE197" s="140"/>
      <c r="GF197" s="140"/>
      <c r="GG197" s="140"/>
      <c r="GH197" s="140"/>
      <c r="GI197" s="140"/>
      <c r="GJ197" s="140"/>
      <c r="GK197" s="140"/>
      <c r="GL197" s="140"/>
      <c r="GM197" s="140"/>
      <c r="GN197" s="140"/>
      <c r="GO197" s="140"/>
      <c r="GP197" s="140"/>
    </row>
    <row r="198" spans="1:198" s="109" customFormat="1" ht="30" x14ac:dyDescent="0.25">
      <c r="A198" s="75" t="s">
        <v>62</v>
      </c>
      <c r="B198" s="156">
        <f>'2 уровень'!C310</f>
        <v>1200</v>
      </c>
      <c r="C198" s="156">
        <f>'2 уровень'!D310</f>
        <v>200</v>
      </c>
      <c r="D198" s="237">
        <f>'2 уровень'!E310</f>
        <v>158</v>
      </c>
      <c r="E198" s="157">
        <f>'2 уровень'!F310</f>
        <v>79</v>
      </c>
      <c r="F198" s="263">
        <f>'2 уровень'!G310</f>
        <v>1696.8</v>
      </c>
      <c r="G198" s="263">
        <f>'2 уровень'!H310</f>
        <v>1696.8</v>
      </c>
      <c r="H198" s="263" t="e">
        <f>'2 уровень'!#REF!</f>
        <v>#REF!</v>
      </c>
      <c r="I198" s="263" t="e">
        <f>'2 уровень'!#REF!</f>
        <v>#REF!</v>
      </c>
      <c r="J198" s="263" t="e">
        <f>'2 уровень'!#REF!</f>
        <v>#REF!</v>
      </c>
      <c r="K198" s="263" t="e">
        <f>'2 уровень'!#REF!</f>
        <v>#REF!</v>
      </c>
      <c r="L198" s="263" t="e">
        <f>'2 уровень'!#REF!</f>
        <v>#REF!</v>
      </c>
      <c r="M198" s="263" t="e">
        <f>'2 уровень'!#REF!</f>
        <v>#REF!</v>
      </c>
      <c r="N198" s="263" t="e">
        <f>'2 уровень'!#REF!</f>
        <v>#REF!</v>
      </c>
      <c r="O198" s="263" t="e">
        <f>'2 уровень'!#REF!</f>
        <v>#REF!</v>
      </c>
      <c r="P198" s="263" t="e">
        <f>'2 уровень'!#REF!</f>
        <v>#REF!</v>
      </c>
      <c r="Q198" s="263">
        <f>'2 уровень'!I310</f>
        <v>282.8</v>
      </c>
      <c r="R198" s="262">
        <f>'2 уровень'!J310</f>
        <v>225.03513999999998</v>
      </c>
      <c r="S198" s="262">
        <f>'2 уровень'!K310</f>
        <v>-57.764860000000027</v>
      </c>
      <c r="T198" s="262">
        <f>'2 уровень'!L310</f>
        <v>0</v>
      </c>
      <c r="U198" s="262">
        <f>'2 уровень'!M310</f>
        <v>225.03513999999998</v>
      </c>
      <c r="V198" s="263">
        <f>'2 уровень'!N310</f>
        <v>79.573953323903808</v>
      </c>
      <c r="W198" s="141"/>
      <c r="X198" s="244"/>
      <c r="Y198" s="588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  <c r="BI198" s="140"/>
      <c r="BJ198" s="140"/>
      <c r="BK198" s="140"/>
      <c r="BL198" s="140"/>
      <c r="BM198" s="140"/>
      <c r="BN198" s="140"/>
      <c r="BO198" s="140"/>
      <c r="BP198" s="140"/>
      <c r="BQ198" s="140"/>
      <c r="BR198" s="140"/>
      <c r="BS198" s="140"/>
      <c r="BT198" s="140"/>
      <c r="BU198" s="140"/>
      <c r="BV198" s="140"/>
      <c r="BW198" s="140"/>
      <c r="BX198" s="140"/>
      <c r="BY198" s="140"/>
      <c r="BZ198" s="140"/>
      <c r="CA198" s="140"/>
      <c r="CB198" s="140"/>
      <c r="CC198" s="140"/>
      <c r="CD198" s="140"/>
      <c r="CE198" s="140"/>
      <c r="CF198" s="140"/>
      <c r="CG198" s="140"/>
      <c r="CH198" s="140"/>
      <c r="CI198" s="140"/>
      <c r="CJ198" s="140"/>
      <c r="CK198" s="140"/>
      <c r="CL198" s="140"/>
      <c r="CM198" s="140"/>
      <c r="CN198" s="140"/>
      <c r="CO198" s="140"/>
      <c r="CP198" s="140"/>
      <c r="CQ198" s="140"/>
      <c r="CR198" s="140"/>
      <c r="CS198" s="140"/>
      <c r="CT198" s="140"/>
      <c r="CU198" s="140"/>
      <c r="CV198" s="140"/>
      <c r="CW198" s="140"/>
      <c r="CX198" s="140"/>
      <c r="CY198" s="140"/>
      <c r="CZ198" s="140"/>
      <c r="DA198" s="140"/>
      <c r="DB198" s="140"/>
      <c r="DC198" s="140"/>
      <c r="DD198" s="140"/>
      <c r="DE198" s="140"/>
      <c r="DF198" s="140"/>
      <c r="DG198" s="140"/>
      <c r="DH198" s="140"/>
      <c r="DI198" s="140"/>
      <c r="DJ198" s="140"/>
      <c r="DK198" s="140"/>
      <c r="DL198" s="140"/>
      <c r="DM198" s="140"/>
      <c r="DN198" s="140"/>
      <c r="DO198" s="140"/>
      <c r="DP198" s="140"/>
      <c r="DQ198" s="140"/>
      <c r="DR198" s="140"/>
      <c r="DS198" s="140"/>
      <c r="DT198" s="140"/>
      <c r="DU198" s="140"/>
      <c r="DV198" s="140"/>
      <c r="DW198" s="140"/>
      <c r="DX198" s="140"/>
      <c r="DY198" s="140"/>
      <c r="DZ198" s="140"/>
      <c r="EA198" s="140"/>
      <c r="EB198" s="140"/>
      <c r="EC198" s="140"/>
      <c r="ED198" s="140"/>
      <c r="EE198" s="140"/>
      <c r="EF198" s="140"/>
      <c r="EG198" s="140"/>
      <c r="EH198" s="140"/>
      <c r="EI198" s="140"/>
      <c r="EJ198" s="140"/>
      <c r="EK198" s="140"/>
      <c r="EL198" s="140"/>
      <c r="EM198" s="140"/>
      <c r="EN198" s="140"/>
      <c r="EO198" s="140"/>
      <c r="EP198" s="140"/>
      <c r="EQ198" s="140"/>
      <c r="ER198" s="140"/>
      <c r="ES198" s="140"/>
      <c r="ET198" s="140"/>
      <c r="EU198" s="140"/>
      <c r="EV198" s="140"/>
      <c r="EW198" s="140"/>
      <c r="EX198" s="140"/>
      <c r="EY198" s="140"/>
      <c r="EZ198" s="140"/>
      <c r="FA198" s="140"/>
      <c r="FB198" s="140"/>
      <c r="FC198" s="140"/>
      <c r="FD198" s="140"/>
      <c r="FE198" s="140"/>
      <c r="FF198" s="140"/>
      <c r="FG198" s="140"/>
      <c r="FH198" s="140"/>
      <c r="FI198" s="140"/>
      <c r="FJ198" s="140"/>
      <c r="FK198" s="140"/>
      <c r="FL198" s="140"/>
      <c r="FM198" s="140"/>
      <c r="FN198" s="140"/>
      <c r="FO198" s="140"/>
      <c r="FP198" s="140"/>
      <c r="FQ198" s="140"/>
      <c r="FR198" s="140"/>
      <c r="FS198" s="140"/>
      <c r="FT198" s="140"/>
      <c r="FU198" s="140"/>
      <c r="FV198" s="140"/>
      <c r="FW198" s="140"/>
      <c r="FX198" s="140"/>
      <c r="FY198" s="140"/>
      <c r="FZ198" s="140"/>
      <c r="GA198" s="140"/>
      <c r="GB198" s="140"/>
      <c r="GC198" s="140"/>
      <c r="GD198" s="140"/>
      <c r="GE198" s="140"/>
      <c r="GF198" s="140"/>
      <c r="GG198" s="140"/>
      <c r="GH198" s="140"/>
      <c r="GI198" s="140"/>
      <c r="GJ198" s="140"/>
      <c r="GK198" s="140"/>
      <c r="GL198" s="140"/>
      <c r="GM198" s="140"/>
      <c r="GN198" s="140"/>
      <c r="GO198" s="140"/>
      <c r="GP198" s="140"/>
    </row>
    <row r="199" spans="1:198" s="109" customFormat="1" ht="45" x14ac:dyDescent="0.25">
      <c r="A199" s="75" t="s">
        <v>90</v>
      </c>
      <c r="B199" s="156">
        <f>'2 уровень'!C311</f>
        <v>0</v>
      </c>
      <c r="C199" s="156">
        <f>'2 уровень'!D311</f>
        <v>0</v>
      </c>
      <c r="D199" s="237">
        <f>'2 уровень'!E311</f>
        <v>0</v>
      </c>
      <c r="E199" s="157">
        <f>'2 уровень'!F311</f>
        <v>0</v>
      </c>
      <c r="F199" s="263">
        <f>'2 уровень'!G311</f>
        <v>0</v>
      </c>
      <c r="G199" s="263">
        <f>'2 уровень'!H311</f>
        <v>0</v>
      </c>
      <c r="H199" s="263" t="e">
        <f>'2 уровень'!#REF!</f>
        <v>#REF!</v>
      </c>
      <c r="I199" s="263" t="e">
        <f>'2 уровень'!#REF!</f>
        <v>#REF!</v>
      </c>
      <c r="J199" s="263" t="e">
        <f>'2 уровень'!#REF!</f>
        <v>#REF!</v>
      </c>
      <c r="K199" s="263" t="e">
        <f>'2 уровень'!#REF!</f>
        <v>#REF!</v>
      </c>
      <c r="L199" s="263" t="e">
        <f>'2 уровень'!#REF!</f>
        <v>#REF!</v>
      </c>
      <c r="M199" s="263" t="e">
        <f>'2 уровень'!#REF!</f>
        <v>#REF!</v>
      </c>
      <c r="N199" s="263" t="e">
        <f>'2 уровень'!#REF!</f>
        <v>#REF!</v>
      </c>
      <c r="O199" s="263" t="e">
        <f>'2 уровень'!#REF!</f>
        <v>#REF!</v>
      </c>
      <c r="P199" s="263" t="e">
        <f>'2 уровень'!#REF!</f>
        <v>#REF!</v>
      </c>
      <c r="Q199" s="263">
        <f>'2 уровень'!I311</f>
        <v>0</v>
      </c>
      <c r="R199" s="262">
        <f>'2 уровень'!J311</f>
        <v>0</v>
      </c>
      <c r="S199" s="262">
        <f>'2 уровень'!K311</f>
        <v>0</v>
      </c>
      <c r="T199" s="262">
        <f>'2 уровень'!L311</f>
        <v>0</v>
      </c>
      <c r="U199" s="262">
        <f>'2 уровень'!M311</f>
        <v>0</v>
      </c>
      <c r="V199" s="263">
        <f>'2 уровень'!N311</f>
        <v>0</v>
      </c>
      <c r="W199" s="141"/>
      <c r="X199" s="244"/>
      <c r="Y199" s="588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  <c r="AV199" s="140"/>
      <c r="AW199" s="140"/>
      <c r="AX199" s="140"/>
      <c r="AY199" s="140"/>
      <c r="AZ199" s="140"/>
      <c r="BA199" s="140"/>
      <c r="BB199" s="140"/>
      <c r="BC199" s="140"/>
      <c r="BD199" s="140"/>
      <c r="BE199" s="140"/>
      <c r="BF199" s="140"/>
      <c r="BG199" s="140"/>
      <c r="BH199" s="140"/>
      <c r="BI199" s="140"/>
      <c r="BJ199" s="140"/>
      <c r="BK199" s="140"/>
      <c r="BL199" s="140"/>
      <c r="BM199" s="140"/>
      <c r="BN199" s="140"/>
      <c r="BO199" s="140"/>
      <c r="BP199" s="140"/>
      <c r="BQ199" s="140"/>
      <c r="BR199" s="140"/>
      <c r="BS199" s="140"/>
      <c r="BT199" s="140"/>
      <c r="BU199" s="140"/>
      <c r="BV199" s="140"/>
      <c r="BW199" s="140"/>
      <c r="BX199" s="140"/>
      <c r="BY199" s="140"/>
      <c r="BZ199" s="140"/>
      <c r="CA199" s="140"/>
      <c r="CB199" s="140"/>
      <c r="CC199" s="140"/>
      <c r="CD199" s="140"/>
      <c r="CE199" s="140"/>
      <c r="CF199" s="140"/>
      <c r="CG199" s="140"/>
      <c r="CH199" s="140"/>
      <c r="CI199" s="140"/>
      <c r="CJ199" s="140"/>
      <c r="CK199" s="140"/>
      <c r="CL199" s="140"/>
      <c r="CM199" s="140"/>
      <c r="CN199" s="140"/>
      <c r="CO199" s="140"/>
      <c r="CP199" s="140"/>
      <c r="CQ199" s="140"/>
      <c r="CR199" s="140"/>
      <c r="CS199" s="140"/>
      <c r="CT199" s="140"/>
      <c r="CU199" s="140"/>
      <c r="CV199" s="140"/>
      <c r="CW199" s="140"/>
      <c r="CX199" s="140"/>
      <c r="CY199" s="140"/>
      <c r="CZ199" s="140"/>
      <c r="DA199" s="140"/>
      <c r="DB199" s="140"/>
      <c r="DC199" s="140"/>
      <c r="DD199" s="140"/>
      <c r="DE199" s="140"/>
      <c r="DF199" s="140"/>
      <c r="DG199" s="140"/>
      <c r="DH199" s="140"/>
      <c r="DI199" s="140"/>
      <c r="DJ199" s="140"/>
      <c r="DK199" s="140"/>
      <c r="DL199" s="140"/>
      <c r="DM199" s="140"/>
      <c r="DN199" s="140"/>
      <c r="DO199" s="140"/>
      <c r="DP199" s="140"/>
      <c r="DQ199" s="140"/>
      <c r="DR199" s="140"/>
      <c r="DS199" s="140"/>
      <c r="DT199" s="140"/>
      <c r="DU199" s="140"/>
      <c r="DV199" s="140"/>
      <c r="DW199" s="140"/>
      <c r="DX199" s="140"/>
      <c r="DY199" s="140"/>
      <c r="DZ199" s="140"/>
      <c r="EA199" s="140"/>
      <c r="EB199" s="140"/>
      <c r="EC199" s="140"/>
      <c r="ED199" s="140"/>
      <c r="EE199" s="140"/>
      <c r="EF199" s="140"/>
      <c r="EG199" s="140"/>
      <c r="EH199" s="140"/>
      <c r="EI199" s="140"/>
      <c r="EJ199" s="140"/>
      <c r="EK199" s="140"/>
      <c r="EL199" s="140"/>
      <c r="EM199" s="140"/>
      <c r="EN199" s="140"/>
      <c r="EO199" s="140"/>
      <c r="EP199" s="140"/>
      <c r="EQ199" s="140"/>
      <c r="ER199" s="140"/>
      <c r="ES199" s="140"/>
      <c r="ET199" s="140"/>
      <c r="EU199" s="140"/>
      <c r="EV199" s="140"/>
      <c r="EW199" s="140"/>
      <c r="EX199" s="140"/>
      <c r="EY199" s="140"/>
      <c r="EZ199" s="140"/>
      <c r="FA199" s="140"/>
      <c r="FB199" s="140"/>
      <c r="FC199" s="140"/>
      <c r="FD199" s="140"/>
      <c r="FE199" s="140"/>
      <c r="FF199" s="140"/>
      <c r="FG199" s="140"/>
      <c r="FH199" s="140"/>
      <c r="FI199" s="140"/>
      <c r="FJ199" s="140"/>
      <c r="FK199" s="140"/>
      <c r="FL199" s="140"/>
      <c r="FM199" s="140"/>
      <c r="FN199" s="140"/>
      <c r="FO199" s="140"/>
      <c r="FP199" s="140"/>
      <c r="FQ199" s="140"/>
      <c r="FR199" s="140"/>
      <c r="FS199" s="140"/>
      <c r="FT199" s="140"/>
      <c r="FU199" s="140"/>
      <c r="FV199" s="140"/>
      <c r="FW199" s="140"/>
      <c r="FX199" s="140"/>
      <c r="FY199" s="140"/>
      <c r="FZ199" s="140"/>
      <c r="GA199" s="140"/>
      <c r="GB199" s="140"/>
      <c r="GC199" s="140"/>
      <c r="GD199" s="140"/>
      <c r="GE199" s="140"/>
      <c r="GF199" s="140"/>
      <c r="GG199" s="140"/>
      <c r="GH199" s="140"/>
      <c r="GI199" s="140"/>
      <c r="GJ199" s="140"/>
      <c r="GK199" s="140"/>
      <c r="GL199" s="140"/>
      <c r="GM199" s="140"/>
      <c r="GN199" s="140"/>
      <c r="GO199" s="140"/>
      <c r="GP199" s="140"/>
    </row>
    <row r="200" spans="1:198" s="109" customFormat="1" ht="60" x14ac:dyDescent="0.25">
      <c r="A200" s="75" t="s">
        <v>45</v>
      </c>
      <c r="B200" s="156">
        <f>'2 уровень'!C312</f>
        <v>3200</v>
      </c>
      <c r="C200" s="156">
        <f>'2 уровень'!D312</f>
        <v>533</v>
      </c>
      <c r="D200" s="237">
        <f>'2 уровень'!E312</f>
        <v>349</v>
      </c>
      <c r="E200" s="157">
        <f>'2 уровень'!F312</f>
        <v>65.478424015009381</v>
      </c>
      <c r="F200" s="263">
        <f>'2 уровень'!G312</f>
        <v>10415.904</v>
      </c>
      <c r="G200" s="263">
        <f>'2 уровень'!H312</f>
        <v>10415.904</v>
      </c>
      <c r="H200" s="263" t="e">
        <f>'2 уровень'!#REF!</f>
        <v>#REF!</v>
      </c>
      <c r="I200" s="263" t="e">
        <f>'2 уровень'!#REF!</f>
        <v>#REF!</v>
      </c>
      <c r="J200" s="263" t="e">
        <f>'2 уровень'!#REF!</f>
        <v>#REF!</v>
      </c>
      <c r="K200" s="263" t="e">
        <f>'2 уровень'!#REF!</f>
        <v>#REF!</v>
      </c>
      <c r="L200" s="263" t="e">
        <f>'2 уровень'!#REF!</f>
        <v>#REF!</v>
      </c>
      <c r="M200" s="263" t="e">
        <f>'2 уровень'!#REF!</f>
        <v>#REF!</v>
      </c>
      <c r="N200" s="263" t="e">
        <f>'2 уровень'!#REF!</f>
        <v>#REF!</v>
      </c>
      <c r="O200" s="263" t="e">
        <f>'2 уровень'!#REF!</f>
        <v>#REF!</v>
      </c>
      <c r="P200" s="263" t="e">
        <f>'2 уровень'!#REF!</f>
        <v>#REF!</v>
      </c>
      <c r="Q200" s="263">
        <f>'2 уровень'!I312</f>
        <v>1735.9840000000002</v>
      </c>
      <c r="R200" s="262">
        <f>'2 уровень'!J312</f>
        <v>1116.9235399999998</v>
      </c>
      <c r="S200" s="262">
        <f>'2 уровень'!K312</f>
        <v>-619.06046000000038</v>
      </c>
      <c r="T200" s="262">
        <f>'2 уровень'!L312</f>
        <v>0</v>
      </c>
      <c r="U200" s="262">
        <f>'2 уровень'!M312</f>
        <v>1116.9235399999998</v>
      </c>
      <c r="V200" s="263">
        <f>'2 уровень'!N312</f>
        <v>64.339506585314126</v>
      </c>
      <c r="W200" s="141"/>
      <c r="X200" s="244"/>
      <c r="Y200" s="588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  <c r="BI200" s="140"/>
      <c r="BJ200" s="140"/>
      <c r="BK200" s="140"/>
      <c r="BL200" s="140"/>
      <c r="BM200" s="140"/>
      <c r="BN200" s="140"/>
      <c r="BO200" s="140"/>
      <c r="BP200" s="140"/>
      <c r="BQ200" s="140"/>
      <c r="BR200" s="140"/>
      <c r="BS200" s="140"/>
      <c r="BT200" s="140"/>
      <c r="BU200" s="140"/>
      <c r="BV200" s="140"/>
      <c r="BW200" s="140"/>
      <c r="BX200" s="140"/>
      <c r="BY200" s="140"/>
      <c r="BZ200" s="140"/>
      <c r="CA200" s="140"/>
      <c r="CB200" s="140"/>
      <c r="CC200" s="140"/>
      <c r="CD200" s="140"/>
      <c r="CE200" s="140"/>
      <c r="CF200" s="140"/>
      <c r="CG200" s="140"/>
      <c r="CH200" s="140"/>
      <c r="CI200" s="140"/>
      <c r="CJ200" s="140"/>
      <c r="CK200" s="140"/>
      <c r="CL200" s="140"/>
      <c r="CM200" s="140"/>
      <c r="CN200" s="140"/>
      <c r="CO200" s="140"/>
      <c r="CP200" s="140"/>
      <c r="CQ200" s="140"/>
      <c r="CR200" s="140"/>
      <c r="CS200" s="140"/>
      <c r="CT200" s="140"/>
      <c r="CU200" s="140"/>
      <c r="CV200" s="140"/>
      <c r="CW200" s="140"/>
      <c r="CX200" s="140"/>
      <c r="CY200" s="140"/>
      <c r="CZ200" s="140"/>
      <c r="DA200" s="140"/>
      <c r="DB200" s="140"/>
      <c r="DC200" s="140"/>
      <c r="DD200" s="140"/>
      <c r="DE200" s="140"/>
      <c r="DF200" s="140"/>
      <c r="DG200" s="140"/>
      <c r="DH200" s="140"/>
      <c r="DI200" s="140"/>
      <c r="DJ200" s="140"/>
      <c r="DK200" s="140"/>
      <c r="DL200" s="140"/>
      <c r="DM200" s="140"/>
      <c r="DN200" s="140"/>
      <c r="DO200" s="140"/>
      <c r="DP200" s="140"/>
      <c r="DQ200" s="140"/>
      <c r="DR200" s="140"/>
      <c r="DS200" s="140"/>
      <c r="DT200" s="140"/>
      <c r="DU200" s="140"/>
      <c r="DV200" s="140"/>
      <c r="DW200" s="140"/>
      <c r="DX200" s="140"/>
      <c r="DY200" s="140"/>
      <c r="DZ200" s="140"/>
      <c r="EA200" s="140"/>
      <c r="EB200" s="140"/>
      <c r="EC200" s="140"/>
      <c r="ED200" s="140"/>
      <c r="EE200" s="140"/>
      <c r="EF200" s="140"/>
      <c r="EG200" s="140"/>
      <c r="EH200" s="140"/>
      <c r="EI200" s="140"/>
      <c r="EJ200" s="140"/>
      <c r="EK200" s="140"/>
      <c r="EL200" s="140"/>
      <c r="EM200" s="140"/>
      <c r="EN200" s="140"/>
      <c r="EO200" s="140"/>
      <c r="EP200" s="140"/>
      <c r="EQ200" s="140"/>
      <c r="ER200" s="140"/>
      <c r="ES200" s="140"/>
      <c r="ET200" s="140"/>
      <c r="EU200" s="140"/>
      <c r="EV200" s="140"/>
      <c r="EW200" s="140"/>
      <c r="EX200" s="140"/>
      <c r="EY200" s="140"/>
      <c r="EZ200" s="140"/>
      <c r="FA200" s="140"/>
      <c r="FB200" s="140"/>
      <c r="FC200" s="140"/>
      <c r="FD200" s="140"/>
      <c r="FE200" s="140"/>
      <c r="FF200" s="140"/>
      <c r="FG200" s="140"/>
      <c r="FH200" s="140"/>
      <c r="FI200" s="140"/>
      <c r="FJ200" s="140"/>
      <c r="FK200" s="140"/>
      <c r="FL200" s="140"/>
      <c r="FM200" s="140"/>
      <c r="FN200" s="140"/>
      <c r="FO200" s="140"/>
      <c r="FP200" s="140"/>
      <c r="FQ200" s="140"/>
      <c r="FR200" s="140"/>
      <c r="FS200" s="140"/>
      <c r="FT200" s="140"/>
      <c r="FU200" s="140"/>
      <c r="FV200" s="140"/>
      <c r="FW200" s="140"/>
      <c r="FX200" s="140"/>
      <c r="FY200" s="140"/>
      <c r="FZ200" s="140"/>
      <c r="GA200" s="140"/>
      <c r="GB200" s="140"/>
      <c r="GC200" s="140"/>
      <c r="GD200" s="140"/>
      <c r="GE200" s="140"/>
      <c r="GF200" s="140"/>
      <c r="GG200" s="140"/>
      <c r="GH200" s="140"/>
      <c r="GI200" s="140"/>
      <c r="GJ200" s="140"/>
      <c r="GK200" s="140"/>
      <c r="GL200" s="140"/>
      <c r="GM200" s="140"/>
      <c r="GN200" s="140"/>
      <c r="GO200" s="140"/>
      <c r="GP200" s="140"/>
    </row>
    <row r="201" spans="1:198" s="109" customFormat="1" ht="45" x14ac:dyDescent="0.25">
      <c r="A201" s="75" t="s">
        <v>63</v>
      </c>
      <c r="B201" s="156">
        <f>'2 уровень'!C313</f>
        <v>1870</v>
      </c>
      <c r="C201" s="156">
        <f>'2 уровень'!D313</f>
        <v>312</v>
      </c>
      <c r="D201" s="237">
        <f>'2 уровень'!E313</f>
        <v>211</v>
      </c>
      <c r="E201" s="157">
        <f>'2 уровень'!F313</f>
        <v>67.628205128205138</v>
      </c>
      <c r="F201" s="263">
        <f>'2 уровень'!G313</f>
        <v>2888.7386000000001</v>
      </c>
      <c r="G201" s="263">
        <f>'2 уровень'!H313</f>
        <v>2888.7386000000001</v>
      </c>
      <c r="H201" s="263" t="e">
        <f>'2 уровень'!#REF!</f>
        <v>#REF!</v>
      </c>
      <c r="I201" s="263" t="e">
        <f>'2 уровень'!#REF!</f>
        <v>#REF!</v>
      </c>
      <c r="J201" s="263" t="e">
        <f>'2 уровень'!#REF!</f>
        <v>#REF!</v>
      </c>
      <c r="K201" s="263" t="e">
        <f>'2 уровень'!#REF!</f>
        <v>#REF!</v>
      </c>
      <c r="L201" s="263" t="e">
        <f>'2 уровень'!#REF!</f>
        <v>#REF!</v>
      </c>
      <c r="M201" s="263" t="e">
        <f>'2 уровень'!#REF!</f>
        <v>#REF!</v>
      </c>
      <c r="N201" s="263" t="e">
        <f>'2 уровень'!#REF!</f>
        <v>#REF!</v>
      </c>
      <c r="O201" s="263" t="e">
        <f>'2 уровень'!#REF!</f>
        <v>#REF!</v>
      </c>
      <c r="P201" s="263" t="e">
        <f>'2 уровень'!#REF!</f>
        <v>#REF!</v>
      </c>
      <c r="Q201" s="263">
        <f>'2 уровень'!I313</f>
        <v>481.45643333333334</v>
      </c>
      <c r="R201" s="262">
        <f>'2 уровень'!J313</f>
        <v>275.42426</v>
      </c>
      <c r="S201" s="262">
        <f>'2 уровень'!K313</f>
        <v>-206.03217333333333</v>
      </c>
      <c r="T201" s="262">
        <f>'2 уровень'!L313</f>
        <v>0</v>
      </c>
      <c r="U201" s="262">
        <f>'2 уровень'!M313</f>
        <v>275.42426</v>
      </c>
      <c r="V201" s="263">
        <f>'2 уровень'!N313</f>
        <v>57.206476210758559</v>
      </c>
      <c r="W201" s="141"/>
      <c r="X201" s="244"/>
      <c r="Y201" s="588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  <c r="BI201" s="140"/>
      <c r="BJ201" s="140"/>
      <c r="BK201" s="140"/>
      <c r="BL201" s="140"/>
      <c r="BM201" s="140"/>
      <c r="BN201" s="140"/>
      <c r="BO201" s="140"/>
      <c r="BP201" s="140"/>
      <c r="BQ201" s="140"/>
      <c r="BR201" s="140"/>
      <c r="BS201" s="140"/>
      <c r="BT201" s="140"/>
      <c r="BU201" s="140"/>
      <c r="BV201" s="140"/>
      <c r="BW201" s="140"/>
      <c r="BX201" s="140"/>
      <c r="BY201" s="140"/>
      <c r="BZ201" s="140"/>
      <c r="CA201" s="140"/>
      <c r="CB201" s="140"/>
      <c r="CC201" s="140"/>
      <c r="CD201" s="140"/>
      <c r="CE201" s="140"/>
      <c r="CF201" s="140"/>
      <c r="CG201" s="140"/>
      <c r="CH201" s="140"/>
      <c r="CI201" s="140"/>
      <c r="CJ201" s="140"/>
      <c r="CK201" s="140"/>
      <c r="CL201" s="140"/>
      <c r="CM201" s="140"/>
      <c r="CN201" s="140"/>
      <c r="CO201" s="140"/>
      <c r="CP201" s="140"/>
      <c r="CQ201" s="140"/>
      <c r="CR201" s="140"/>
      <c r="CS201" s="140"/>
      <c r="CT201" s="140"/>
      <c r="CU201" s="140"/>
      <c r="CV201" s="140"/>
      <c r="CW201" s="140"/>
      <c r="CX201" s="140"/>
      <c r="CY201" s="140"/>
      <c r="CZ201" s="140"/>
      <c r="DA201" s="140"/>
      <c r="DB201" s="140"/>
      <c r="DC201" s="140"/>
      <c r="DD201" s="140"/>
      <c r="DE201" s="140"/>
      <c r="DF201" s="140"/>
      <c r="DG201" s="140"/>
      <c r="DH201" s="140"/>
      <c r="DI201" s="140"/>
      <c r="DJ201" s="140"/>
      <c r="DK201" s="140"/>
      <c r="DL201" s="140"/>
      <c r="DM201" s="140"/>
      <c r="DN201" s="140"/>
      <c r="DO201" s="140"/>
      <c r="DP201" s="140"/>
      <c r="DQ201" s="140"/>
      <c r="DR201" s="140"/>
      <c r="DS201" s="140"/>
      <c r="DT201" s="140"/>
      <c r="DU201" s="140"/>
      <c r="DV201" s="140"/>
      <c r="DW201" s="140"/>
      <c r="DX201" s="140"/>
      <c r="DY201" s="140"/>
      <c r="DZ201" s="140"/>
      <c r="EA201" s="140"/>
      <c r="EB201" s="140"/>
      <c r="EC201" s="140"/>
      <c r="ED201" s="140"/>
      <c r="EE201" s="140"/>
      <c r="EF201" s="140"/>
      <c r="EG201" s="140"/>
      <c r="EH201" s="140"/>
      <c r="EI201" s="140"/>
      <c r="EJ201" s="140"/>
      <c r="EK201" s="140"/>
      <c r="EL201" s="140"/>
      <c r="EM201" s="140"/>
      <c r="EN201" s="140"/>
      <c r="EO201" s="140"/>
      <c r="EP201" s="140"/>
      <c r="EQ201" s="140"/>
      <c r="ER201" s="140"/>
      <c r="ES201" s="140"/>
      <c r="ET201" s="140"/>
      <c r="EU201" s="140"/>
      <c r="EV201" s="140"/>
      <c r="EW201" s="140"/>
      <c r="EX201" s="140"/>
      <c r="EY201" s="140"/>
      <c r="EZ201" s="140"/>
      <c r="FA201" s="140"/>
      <c r="FB201" s="140"/>
      <c r="FC201" s="140"/>
      <c r="FD201" s="140"/>
      <c r="FE201" s="140"/>
      <c r="FF201" s="140"/>
      <c r="FG201" s="140"/>
      <c r="FH201" s="140"/>
      <c r="FI201" s="140"/>
      <c r="FJ201" s="140"/>
      <c r="FK201" s="140"/>
      <c r="FL201" s="140"/>
      <c r="FM201" s="140"/>
      <c r="FN201" s="140"/>
      <c r="FO201" s="140"/>
      <c r="FP201" s="140"/>
      <c r="FQ201" s="140"/>
      <c r="FR201" s="140"/>
      <c r="FS201" s="140"/>
      <c r="FT201" s="140"/>
      <c r="FU201" s="140"/>
      <c r="FV201" s="140"/>
      <c r="FW201" s="140"/>
      <c r="FX201" s="140"/>
      <c r="FY201" s="140"/>
      <c r="FZ201" s="140"/>
      <c r="GA201" s="140"/>
      <c r="GB201" s="140"/>
      <c r="GC201" s="140"/>
      <c r="GD201" s="140"/>
      <c r="GE201" s="140"/>
      <c r="GF201" s="140"/>
      <c r="GG201" s="140"/>
      <c r="GH201" s="140"/>
      <c r="GI201" s="140"/>
      <c r="GJ201" s="140"/>
      <c r="GK201" s="140"/>
      <c r="GL201" s="140"/>
      <c r="GM201" s="140"/>
      <c r="GN201" s="140"/>
      <c r="GO201" s="140"/>
      <c r="GP201" s="140"/>
    </row>
    <row r="202" spans="1:198" s="109" customFormat="1" ht="15.75" thickBot="1" x14ac:dyDescent="0.3">
      <c r="A202" s="74" t="s">
        <v>4</v>
      </c>
      <c r="B202" s="156">
        <f>'2 уровень'!C314</f>
        <v>0</v>
      </c>
      <c r="C202" s="156">
        <f>'2 уровень'!D314</f>
        <v>0</v>
      </c>
      <c r="D202" s="237">
        <f>'2 уровень'!E314</f>
        <v>0</v>
      </c>
      <c r="E202" s="157">
        <f>'2 уровень'!F314</f>
        <v>0</v>
      </c>
      <c r="F202" s="263">
        <f>'2 уровень'!G314</f>
        <v>28933.863389999999</v>
      </c>
      <c r="G202" s="263">
        <f>'2 уровень'!H314</f>
        <v>28933.863389999999</v>
      </c>
      <c r="H202" s="263" t="e">
        <f>'2 уровень'!#REF!</f>
        <v>#REF!</v>
      </c>
      <c r="I202" s="263" t="e">
        <f>'2 уровень'!#REF!</f>
        <v>#REF!</v>
      </c>
      <c r="J202" s="263" t="e">
        <f>'2 уровень'!#REF!</f>
        <v>#REF!</v>
      </c>
      <c r="K202" s="263" t="e">
        <f>'2 уровень'!#REF!</f>
        <v>#REF!</v>
      </c>
      <c r="L202" s="263" t="e">
        <f>'2 уровень'!#REF!</f>
        <v>#REF!</v>
      </c>
      <c r="M202" s="263" t="e">
        <f>'2 уровень'!#REF!</f>
        <v>#REF!</v>
      </c>
      <c r="N202" s="263" t="e">
        <f>'2 уровень'!#REF!</f>
        <v>#REF!</v>
      </c>
      <c r="O202" s="263" t="e">
        <f>'2 уровень'!#REF!</f>
        <v>#REF!</v>
      </c>
      <c r="P202" s="263" t="e">
        <f>'2 уровень'!#REF!</f>
        <v>#REF!</v>
      </c>
      <c r="Q202" s="263">
        <f>'2 уровень'!I314</f>
        <v>4822.3105649999998</v>
      </c>
      <c r="R202" s="262">
        <f>'2 уровень'!J314</f>
        <v>3542.5747999999994</v>
      </c>
      <c r="S202" s="262">
        <f>'2 уровень'!K314</f>
        <v>-1279.7357650000008</v>
      </c>
      <c r="T202" s="262">
        <f>'2 уровень'!L314</f>
        <v>-15.795680000000001</v>
      </c>
      <c r="U202" s="262">
        <f>'2 уровень'!M314</f>
        <v>3526.7791199999992</v>
      </c>
      <c r="V202" s="263">
        <f>'2 уровень'!N314</f>
        <v>73.462186896708076</v>
      </c>
      <c r="W202" s="141"/>
      <c r="X202" s="244"/>
      <c r="Y202" s="588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  <c r="AV202" s="140"/>
      <c r="AW202" s="140"/>
      <c r="AX202" s="140"/>
      <c r="AY202" s="140"/>
      <c r="AZ202" s="140"/>
      <c r="BA202" s="140"/>
      <c r="BB202" s="140"/>
      <c r="BC202" s="140"/>
      <c r="BD202" s="140"/>
      <c r="BE202" s="140"/>
      <c r="BF202" s="140"/>
      <c r="BG202" s="140"/>
      <c r="BH202" s="140"/>
      <c r="BI202" s="140"/>
      <c r="BJ202" s="140"/>
      <c r="BK202" s="140"/>
      <c r="BL202" s="140"/>
      <c r="BM202" s="140"/>
      <c r="BN202" s="140"/>
      <c r="BO202" s="140"/>
      <c r="BP202" s="140"/>
      <c r="BQ202" s="140"/>
      <c r="BR202" s="140"/>
      <c r="BS202" s="140"/>
      <c r="BT202" s="140"/>
      <c r="BU202" s="140"/>
      <c r="BV202" s="140"/>
      <c r="BW202" s="140"/>
      <c r="BX202" s="140"/>
      <c r="BY202" s="140"/>
      <c r="BZ202" s="140"/>
      <c r="CA202" s="140"/>
      <c r="CB202" s="140"/>
      <c r="CC202" s="140"/>
      <c r="CD202" s="140"/>
      <c r="CE202" s="140"/>
      <c r="CF202" s="140"/>
      <c r="CG202" s="140"/>
      <c r="CH202" s="140"/>
      <c r="CI202" s="140"/>
      <c r="CJ202" s="140"/>
      <c r="CK202" s="140"/>
      <c r="CL202" s="140"/>
      <c r="CM202" s="140"/>
      <c r="CN202" s="140"/>
      <c r="CO202" s="140"/>
      <c r="CP202" s="140"/>
      <c r="CQ202" s="140"/>
      <c r="CR202" s="140"/>
      <c r="CS202" s="140"/>
      <c r="CT202" s="140"/>
      <c r="CU202" s="140"/>
      <c r="CV202" s="140"/>
      <c r="CW202" s="140"/>
      <c r="CX202" s="140"/>
      <c r="CY202" s="140"/>
      <c r="CZ202" s="140"/>
      <c r="DA202" s="140"/>
      <c r="DB202" s="140"/>
      <c r="DC202" s="140"/>
      <c r="DD202" s="140"/>
      <c r="DE202" s="140"/>
      <c r="DF202" s="140"/>
      <c r="DG202" s="140"/>
      <c r="DH202" s="140"/>
      <c r="DI202" s="140"/>
      <c r="DJ202" s="140"/>
      <c r="DK202" s="140"/>
      <c r="DL202" s="140"/>
      <c r="DM202" s="140"/>
      <c r="DN202" s="140"/>
      <c r="DO202" s="140"/>
      <c r="DP202" s="140"/>
      <c r="DQ202" s="140"/>
      <c r="DR202" s="140"/>
      <c r="DS202" s="140"/>
      <c r="DT202" s="140"/>
      <c r="DU202" s="140"/>
      <c r="DV202" s="140"/>
      <c r="DW202" s="140"/>
      <c r="DX202" s="140"/>
      <c r="DY202" s="140"/>
      <c r="DZ202" s="140"/>
      <c r="EA202" s="140"/>
      <c r="EB202" s="140"/>
      <c r="EC202" s="140"/>
      <c r="ED202" s="140"/>
      <c r="EE202" s="140"/>
      <c r="EF202" s="140"/>
      <c r="EG202" s="140"/>
      <c r="EH202" s="140"/>
      <c r="EI202" s="140"/>
      <c r="EJ202" s="140"/>
      <c r="EK202" s="140"/>
      <c r="EL202" s="140"/>
      <c r="EM202" s="140"/>
      <c r="EN202" s="140"/>
      <c r="EO202" s="140"/>
      <c r="EP202" s="140"/>
      <c r="EQ202" s="140"/>
      <c r="ER202" s="140"/>
      <c r="ES202" s="140"/>
      <c r="ET202" s="140"/>
      <c r="EU202" s="140"/>
      <c r="EV202" s="140"/>
      <c r="EW202" s="140"/>
      <c r="EX202" s="140"/>
      <c r="EY202" s="140"/>
      <c r="EZ202" s="140"/>
      <c r="FA202" s="140"/>
      <c r="FB202" s="140"/>
      <c r="FC202" s="140"/>
      <c r="FD202" s="140"/>
      <c r="FE202" s="140"/>
      <c r="FF202" s="140"/>
      <c r="FG202" s="140"/>
      <c r="FH202" s="140"/>
      <c r="FI202" s="140"/>
      <c r="FJ202" s="140"/>
      <c r="FK202" s="140"/>
      <c r="FL202" s="140"/>
      <c r="FM202" s="140"/>
      <c r="FN202" s="140"/>
      <c r="FO202" s="140"/>
      <c r="FP202" s="140"/>
      <c r="FQ202" s="140"/>
      <c r="FR202" s="140"/>
      <c r="FS202" s="140"/>
      <c r="FT202" s="140"/>
      <c r="FU202" s="140"/>
      <c r="FV202" s="140"/>
      <c r="FW202" s="140"/>
      <c r="FX202" s="140"/>
      <c r="FY202" s="140"/>
      <c r="FZ202" s="140"/>
      <c r="GA202" s="140"/>
      <c r="GB202" s="140"/>
      <c r="GC202" s="140"/>
      <c r="GD202" s="140"/>
      <c r="GE202" s="140"/>
      <c r="GF202" s="140"/>
      <c r="GG202" s="140"/>
      <c r="GH202" s="140"/>
      <c r="GI202" s="140"/>
      <c r="GJ202" s="140"/>
      <c r="GK202" s="140"/>
      <c r="GL202" s="140"/>
      <c r="GM202" s="140"/>
      <c r="GN202" s="140"/>
      <c r="GO202" s="140"/>
      <c r="GP202" s="140"/>
    </row>
    <row r="203" spans="1:198" ht="15" customHeight="1" x14ac:dyDescent="0.25">
      <c r="A203" s="64" t="s">
        <v>29</v>
      </c>
      <c r="B203" s="65"/>
      <c r="C203" s="65"/>
      <c r="D203" s="65"/>
      <c r="E203" s="103"/>
      <c r="F203" s="260"/>
      <c r="G203" s="260"/>
      <c r="H203" s="260"/>
      <c r="I203" s="260"/>
      <c r="J203" s="260"/>
      <c r="K203" s="260"/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68"/>
      <c r="Y203" s="588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  <c r="BM203" s="31"/>
      <c r="BN203" s="31"/>
      <c r="BO203" s="31"/>
      <c r="BP203" s="31"/>
      <c r="BQ203" s="31"/>
      <c r="BR203" s="31"/>
      <c r="BS203" s="31"/>
      <c r="BT203" s="31"/>
      <c r="BU203" s="31"/>
      <c r="BV203" s="31"/>
      <c r="BW203" s="31"/>
      <c r="BX203" s="31"/>
      <c r="BY203" s="31"/>
      <c r="BZ203" s="31"/>
      <c r="CA203" s="31"/>
      <c r="CB203" s="31"/>
      <c r="CC203" s="31"/>
      <c r="CD203" s="31"/>
      <c r="CE203" s="31"/>
      <c r="CF203" s="31"/>
      <c r="CG203" s="31"/>
      <c r="CH203" s="31"/>
      <c r="CI203" s="31"/>
      <c r="CJ203" s="31"/>
      <c r="CK203" s="31"/>
      <c r="CL203" s="31"/>
      <c r="CM203" s="31"/>
      <c r="CN203" s="31"/>
      <c r="CO203" s="31"/>
      <c r="CP203" s="31"/>
      <c r="CQ203" s="31"/>
      <c r="CR203" s="31"/>
      <c r="CS203" s="31"/>
      <c r="CT203" s="31"/>
      <c r="CU203" s="31"/>
      <c r="CV203" s="31"/>
      <c r="CW203" s="31"/>
      <c r="CX203" s="31"/>
      <c r="CY203" s="31"/>
      <c r="CZ203" s="31"/>
      <c r="DA203" s="31"/>
      <c r="DB203" s="31"/>
      <c r="DC203" s="31"/>
      <c r="DD203" s="31"/>
      <c r="DE203" s="31"/>
      <c r="DF203" s="31"/>
      <c r="DG203" s="31"/>
      <c r="DH203" s="31"/>
      <c r="DI203" s="31"/>
      <c r="DJ203" s="31"/>
      <c r="DK203" s="31"/>
      <c r="DL203" s="31"/>
      <c r="DM203" s="31"/>
      <c r="DN203" s="31"/>
      <c r="DO203" s="31"/>
      <c r="DP203" s="31"/>
      <c r="DQ203" s="31"/>
      <c r="DR203" s="31"/>
      <c r="DS203" s="31"/>
      <c r="DT203" s="31"/>
      <c r="DU203" s="31"/>
      <c r="DV203" s="31"/>
      <c r="DW203" s="31"/>
      <c r="DX203" s="31"/>
      <c r="DY203" s="31"/>
      <c r="DZ203" s="31"/>
      <c r="EA203" s="31"/>
      <c r="EB203" s="31"/>
      <c r="EC203" s="31"/>
      <c r="ED203" s="31"/>
      <c r="EE203" s="31"/>
      <c r="EF203" s="31"/>
      <c r="EG203" s="31"/>
      <c r="EH203" s="31"/>
      <c r="EI203" s="31"/>
      <c r="EJ203" s="31"/>
      <c r="EK203" s="31"/>
      <c r="EL203" s="31"/>
      <c r="EM203" s="31"/>
      <c r="EN203" s="31"/>
      <c r="EO203" s="31"/>
      <c r="EP203" s="31"/>
      <c r="EQ203" s="31"/>
      <c r="ER203" s="31"/>
      <c r="ES203" s="31"/>
      <c r="ET203" s="31"/>
      <c r="EU203" s="31"/>
      <c r="EV203" s="31"/>
      <c r="EW203" s="31"/>
      <c r="EX203" s="31"/>
      <c r="EY203" s="31"/>
      <c r="EZ203" s="31"/>
      <c r="FA203" s="31"/>
      <c r="FB203" s="31"/>
      <c r="FC203" s="31"/>
      <c r="FD203" s="31"/>
      <c r="FE203" s="31"/>
      <c r="FF203" s="31"/>
      <c r="FG203" s="31"/>
      <c r="FH203" s="31"/>
      <c r="FI203" s="31"/>
      <c r="FJ203" s="31"/>
      <c r="FK203" s="31"/>
      <c r="FL203" s="31"/>
      <c r="FM203" s="31"/>
      <c r="FN203" s="31"/>
      <c r="FO203" s="31"/>
      <c r="FP203" s="31"/>
      <c r="FQ203" s="31"/>
      <c r="FR203" s="31"/>
      <c r="FS203" s="31"/>
      <c r="FT203" s="31"/>
      <c r="FU203" s="31"/>
      <c r="FV203" s="31"/>
      <c r="FW203" s="31"/>
      <c r="FX203" s="31"/>
      <c r="FY203" s="31"/>
      <c r="FZ203" s="31"/>
      <c r="GA203" s="31"/>
      <c r="GB203" s="31"/>
      <c r="GC203" s="31"/>
      <c r="GD203" s="31"/>
      <c r="GE203" s="31"/>
      <c r="GF203" s="31"/>
      <c r="GG203" s="31"/>
      <c r="GH203" s="31"/>
      <c r="GI203" s="31"/>
      <c r="GJ203" s="31"/>
      <c r="GK203" s="31"/>
      <c r="GL203" s="31"/>
      <c r="GM203" s="31"/>
      <c r="GN203" s="31"/>
      <c r="GO203" s="31"/>
      <c r="GP203" s="31"/>
    </row>
    <row r="204" spans="1:198" ht="30" x14ac:dyDescent="0.25">
      <c r="A204" s="207" t="s">
        <v>74</v>
      </c>
      <c r="B204" s="205">
        <f>'2 уровень'!C329</f>
        <v>360</v>
      </c>
      <c r="C204" s="205">
        <f>'2 уровень'!D329</f>
        <v>61</v>
      </c>
      <c r="D204" s="205">
        <f>'2 уровень'!E329</f>
        <v>15</v>
      </c>
      <c r="E204" s="206">
        <f>'2 уровень'!F329</f>
        <v>24.590163934426229</v>
      </c>
      <c r="F204" s="261">
        <f>'2 уровень'!G329</f>
        <v>1270.1084499999999</v>
      </c>
      <c r="G204" s="261">
        <f>'2 уровень'!H329</f>
        <v>1270.1084499999999</v>
      </c>
      <c r="H204" s="261" t="e">
        <f>'2 уровень'!#REF!</f>
        <v>#REF!</v>
      </c>
      <c r="I204" s="261" t="e">
        <f>'2 уровень'!#REF!</f>
        <v>#REF!</v>
      </c>
      <c r="J204" s="261" t="e">
        <f>'2 уровень'!#REF!</f>
        <v>#REF!</v>
      </c>
      <c r="K204" s="261" t="e">
        <f>'2 уровень'!#REF!</f>
        <v>#REF!</v>
      </c>
      <c r="L204" s="261" t="e">
        <f>'2 уровень'!#REF!</f>
        <v>#REF!</v>
      </c>
      <c r="M204" s="261" t="e">
        <f>'2 уровень'!#REF!</f>
        <v>#REF!</v>
      </c>
      <c r="N204" s="261" t="e">
        <f>'2 уровень'!#REF!</f>
        <v>#REF!</v>
      </c>
      <c r="O204" s="261" t="e">
        <f>'2 уровень'!#REF!</f>
        <v>#REF!</v>
      </c>
      <c r="P204" s="261" t="e">
        <f>'2 уровень'!#REF!</f>
        <v>#REF!</v>
      </c>
      <c r="Q204" s="261">
        <f>'2 уровень'!I329</f>
        <v>211.68474166666664</v>
      </c>
      <c r="R204" s="261">
        <f>'2 уровень'!J329</f>
        <v>43.263289999999998</v>
      </c>
      <c r="S204" s="261">
        <f>'2 уровень'!K329</f>
        <v>-168.42145166666666</v>
      </c>
      <c r="T204" s="261">
        <f>'2 уровень'!L329</f>
        <v>0</v>
      </c>
      <c r="U204" s="261">
        <f>'2 уровень'!M329</f>
        <v>43.263289999999998</v>
      </c>
      <c r="V204" s="261">
        <f>'2 уровень'!N329</f>
        <v>20.437604363627376</v>
      </c>
      <c r="W204" s="68"/>
      <c r="Y204" s="588"/>
    </row>
    <row r="205" spans="1:198" ht="30" x14ac:dyDescent="0.25">
      <c r="A205" s="75" t="s">
        <v>43</v>
      </c>
      <c r="B205" s="144">
        <f>'2 уровень'!C330</f>
        <v>250</v>
      </c>
      <c r="C205" s="144">
        <f>'2 уровень'!D330</f>
        <v>42</v>
      </c>
      <c r="D205" s="33">
        <f>'2 уровень'!E330</f>
        <v>15</v>
      </c>
      <c r="E205" s="145">
        <f>'2 уровень'!F330</f>
        <v>35.714285714285715</v>
      </c>
      <c r="F205" s="263">
        <f>'2 уровень'!G330</f>
        <v>857.5</v>
      </c>
      <c r="G205" s="263">
        <f>'2 уровень'!H330</f>
        <v>857.5</v>
      </c>
      <c r="H205" s="263" t="e">
        <f>'2 уровень'!#REF!</f>
        <v>#REF!</v>
      </c>
      <c r="I205" s="263" t="e">
        <f>'2 уровень'!#REF!</f>
        <v>#REF!</v>
      </c>
      <c r="J205" s="263" t="e">
        <f>'2 уровень'!#REF!</f>
        <v>#REF!</v>
      </c>
      <c r="K205" s="263" t="e">
        <f>'2 уровень'!#REF!</f>
        <v>#REF!</v>
      </c>
      <c r="L205" s="263" t="e">
        <f>'2 уровень'!#REF!</f>
        <v>#REF!</v>
      </c>
      <c r="M205" s="263" t="e">
        <f>'2 уровень'!#REF!</f>
        <v>#REF!</v>
      </c>
      <c r="N205" s="263" t="e">
        <f>'2 уровень'!#REF!</f>
        <v>#REF!</v>
      </c>
      <c r="O205" s="263" t="e">
        <f>'2 уровень'!#REF!</f>
        <v>#REF!</v>
      </c>
      <c r="P205" s="263" t="e">
        <f>'2 уровень'!#REF!</f>
        <v>#REF!</v>
      </c>
      <c r="Q205" s="263">
        <f>'2 уровень'!I330</f>
        <v>142.91666666666666</v>
      </c>
      <c r="R205" s="262">
        <f>'2 уровень'!J330</f>
        <v>43.263289999999998</v>
      </c>
      <c r="S205" s="262">
        <f>'2 уровень'!K330</f>
        <v>-99.653376666666659</v>
      </c>
      <c r="T205" s="262">
        <f>'2 уровень'!L330</f>
        <v>0</v>
      </c>
      <c r="U205" s="262">
        <f>'2 уровень'!M330</f>
        <v>43.263289999999998</v>
      </c>
      <c r="V205" s="263">
        <f>'2 уровень'!N330</f>
        <v>30.271689795918366</v>
      </c>
      <c r="W205" s="68"/>
      <c r="Y205" s="588"/>
    </row>
    <row r="206" spans="1:198" ht="30" x14ac:dyDescent="0.25">
      <c r="A206" s="75" t="s">
        <v>44</v>
      </c>
      <c r="B206" s="144">
        <f>'2 уровень'!C331</f>
        <v>75</v>
      </c>
      <c r="C206" s="144">
        <f>'2 уровень'!D331</f>
        <v>13</v>
      </c>
      <c r="D206" s="33">
        <f>'2 уровень'!E331</f>
        <v>0</v>
      </c>
      <c r="E206" s="145">
        <f>'2 уровень'!F331</f>
        <v>0</v>
      </c>
      <c r="F206" s="263">
        <f>'2 уровень'!G331</f>
        <v>142.77000000000001</v>
      </c>
      <c r="G206" s="263">
        <f>'2 уровень'!H331</f>
        <v>142.77000000000001</v>
      </c>
      <c r="H206" s="263" t="e">
        <f>'2 уровень'!#REF!</f>
        <v>#REF!</v>
      </c>
      <c r="I206" s="263" t="e">
        <f>'2 уровень'!#REF!</f>
        <v>#REF!</v>
      </c>
      <c r="J206" s="263" t="e">
        <f>'2 уровень'!#REF!</f>
        <v>#REF!</v>
      </c>
      <c r="K206" s="263" t="e">
        <f>'2 уровень'!#REF!</f>
        <v>#REF!</v>
      </c>
      <c r="L206" s="263" t="e">
        <f>'2 уровень'!#REF!</f>
        <v>#REF!</v>
      </c>
      <c r="M206" s="263" t="e">
        <f>'2 уровень'!#REF!</f>
        <v>#REF!</v>
      </c>
      <c r="N206" s="263" t="e">
        <f>'2 уровень'!#REF!</f>
        <v>#REF!</v>
      </c>
      <c r="O206" s="263" t="e">
        <f>'2 уровень'!#REF!</f>
        <v>#REF!</v>
      </c>
      <c r="P206" s="263" t="e">
        <f>'2 уровень'!#REF!</f>
        <v>#REF!</v>
      </c>
      <c r="Q206" s="263">
        <f>'2 уровень'!I331</f>
        <v>23.795000000000002</v>
      </c>
      <c r="R206" s="262">
        <f>'2 уровень'!J331</f>
        <v>0</v>
      </c>
      <c r="S206" s="262">
        <f>'2 уровень'!K331</f>
        <v>-23.795000000000002</v>
      </c>
      <c r="T206" s="262">
        <f>'2 уровень'!L331</f>
        <v>0</v>
      </c>
      <c r="U206" s="262">
        <f>'2 уровень'!M331</f>
        <v>0</v>
      </c>
      <c r="V206" s="263">
        <f>'2 уровень'!N331</f>
        <v>0</v>
      </c>
      <c r="W206" s="68"/>
      <c r="Y206" s="588"/>
    </row>
    <row r="207" spans="1:198" ht="30" x14ac:dyDescent="0.25">
      <c r="A207" s="75" t="s">
        <v>64</v>
      </c>
      <c r="B207" s="144">
        <f>'2 уровень'!C332</f>
        <v>0</v>
      </c>
      <c r="C207" s="144">
        <f>'2 уровень'!D332</f>
        <v>0</v>
      </c>
      <c r="D207" s="33">
        <f>'2 уровень'!E332</f>
        <v>0</v>
      </c>
      <c r="E207" s="145">
        <f>'2 уровень'!F332</f>
        <v>0</v>
      </c>
      <c r="F207" s="263">
        <f>'2 уровень'!G332</f>
        <v>0</v>
      </c>
      <c r="G207" s="263">
        <f>'2 уровень'!H332</f>
        <v>0</v>
      </c>
      <c r="H207" s="263" t="e">
        <f>'2 уровень'!#REF!</f>
        <v>#REF!</v>
      </c>
      <c r="I207" s="263" t="e">
        <f>'2 уровень'!#REF!</f>
        <v>#REF!</v>
      </c>
      <c r="J207" s="263" t="e">
        <f>'2 уровень'!#REF!</f>
        <v>#REF!</v>
      </c>
      <c r="K207" s="263" t="e">
        <f>'2 уровень'!#REF!</f>
        <v>#REF!</v>
      </c>
      <c r="L207" s="263" t="e">
        <f>'2 уровень'!#REF!</f>
        <v>#REF!</v>
      </c>
      <c r="M207" s="263" t="e">
        <f>'2 уровень'!#REF!</f>
        <v>#REF!</v>
      </c>
      <c r="N207" s="263" t="e">
        <f>'2 уровень'!#REF!</f>
        <v>#REF!</v>
      </c>
      <c r="O207" s="263" t="e">
        <f>'2 уровень'!#REF!</f>
        <v>#REF!</v>
      </c>
      <c r="P207" s="263" t="e">
        <f>'2 уровень'!#REF!</f>
        <v>#REF!</v>
      </c>
      <c r="Q207" s="263">
        <f>'2 уровень'!I332</f>
        <v>0</v>
      </c>
      <c r="R207" s="262">
        <f>'2 уровень'!J332</f>
        <v>0</v>
      </c>
      <c r="S207" s="262">
        <f>'2 уровень'!K332</f>
        <v>0</v>
      </c>
      <c r="T207" s="262">
        <f>'2 уровень'!L332</f>
        <v>0</v>
      </c>
      <c r="U207" s="262">
        <f>'2 уровень'!M332</f>
        <v>0</v>
      </c>
      <c r="V207" s="263">
        <f>'2 уровень'!N332</f>
        <v>0</v>
      </c>
      <c r="W207" s="68"/>
      <c r="Y207" s="588"/>
    </row>
    <row r="208" spans="1:198" ht="30" x14ac:dyDescent="0.25">
      <c r="A208" s="75" t="s">
        <v>65</v>
      </c>
      <c r="B208" s="144">
        <f>'2 уровень'!C333</f>
        <v>35</v>
      </c>
      <c r="C208" s="144">
        <f>'2 уровень'!D333</f>
        <v>6</v>
      </c>
      <c r="D208" s="33">
        <f>'2 уровень'!E333</f>
        <v>0</v>
      </c>
      <c r="E208" s="145">
        <f>'2 уровень'!F333</f>
        <v>0</v>
      </c>
      <c r="F208" s="263">
        <f>'2 уровень'!G333</f>
        <v>269.83845000000002</v>
      </c>
      <c r="G208" s="263">
        <f>'2 уровень'!H333</f>
        <v>269.83845000000002</v>
      </c>
      <c r="H208" s="263" t="e">
        <f>'2 уровень'!#REF!</f>
        <v>#REF!</v>
      </c>
      <c r="I208" s="263" t="e">
        <f>'2 уровень'!#REF!</f>
        <v>#REF!</v>
      </c>
      <c r="J208" s="263" t="e">
        <f>'2 уровень'!#REF!</f>
        <v>#REF!</v>
      </c>
      <c r="K208" s="263" t="e">
        <f>'2 уровень'!#REF!</f>
        <v>#REF!</v>
      </c>
      <c r="L208" s="263" t="e">
        <f>'2 уровень'!#REF!</f>
        <v>#REF!</v>
      </c>
      <c r="M208" s="263" t="e">
        <f>'2 уровень'!#REF!</f>
        <v>#REF!</v>
      </c>
      <c r="N208" s="263" t="e">
        <f>'2 уровень'!#REF!</f>
        <v>#REF!</v>
      </c>
      <c r="O208" s="263" t="e">
        <f>'2 уровень'!#REF!</f>
        <v>#REF!</v>
      </c>
      <c r="P208" s="263" t="e">
        <f>'2 уровень'!#REF!</f>
        <v>#REF!</v>
      </c>
      <c r="Q208" s="263">
        <f>'2 уровень'!I333</f>
        <v>44.973075000000001</v>
      </c>
      <c r="R208" s="262">
        <f>'2 уровень'!J333</f>
        <v>0</v>
      </c>
      <c r="S208" s="262">
        <f>'2 уровень'!K333</f>
        <v>-44.973075000000001</v>
      </c>
      <c r="T208" s="262">
        <f>'2 уровень'!L333</f>
        <v>0</v>
      </c>
      <c r="U208" s="262">
        <f>'2 уровень'!M333</f>
        <v>0</v>
      </c>
      <c r="V208" s="263">
        <f>'2 уровень'!N333</f>
        <v>0</v>
      </c>
      <c r="W208" s="68"/>
      <c r="Y208" s="588"/>
    </row>
    <row r="209" spans="1:198" ht="30" x14ac:dyDescent="0.25">
      <c r="A209" s="207" t="s">
        <v>66</v>
      </c>
      <c r="B209" s="205">
        <f>'2 уровень'!C334</f>
        <v>665</v>
      </c>
      <c r="C209" s="205">
        <f>'2 уровень'!D334</f>
        <v>111</v>
      </c>
      <c r="D209" s="205">
        <f>'2 уровень'!E334</f>
        <v>2</v>
      </c>
      <c r="E209" s="206">
        <f>'2 уровень'!F334</f>
        <v>1.8018018018018018</v>
      </c>
      <c r="F209" s="261">
        <f>'2 уровень'!G334</f>
        <v>1727.9534499999997</v>
      </c>
      <c r="G209" s="261">
        <f>'2 уровень'!H334</f>
        <v>1727.9534499999997</v>
      </c>
      <c r="H209" s="261" t="e">
        <f>'2 уровень'!#REF!</f>
        <v>#REF!</v>
      </c>
      <c r="I209" s="261" t="e">
        <f>'2 уровень'!#REF!</f>
        <v>#REF!</v>
      </c>
      <c r="J209" s="261" t="e">
        <f>'2 уровень'!#REF!</f>
        <v>#REF!</v>
      </c>
      <c r="K209" s="261" t="e">
        <f>'2 уровень'!#REF!</f>
        <v>#REF!</v>
      </c>
      <c r="L209" s="261" t="e">
        <f>'2 уровень'!#REF!</f>
        <v>#REF!</v>
      </c>
      <c r="M209" s="261" t="e">
        <f>'2 уровень'!#REF!</f>
        <v>#REF!</v>
      </c>
      <c r="N209" s="261" t="e">
        <f>'2 уровень'!#REF!</f>
        <v>#REF!</v>
      </c>
      <c r="O209" s="261" t="e">
        <f>'2 уровень'!#REF!</f>
        <v>#REF!</v>
      </c>
      <c r="P209" s="261" t="e">
        <f>'2 уровень'!#REF!</f>
        <v>#REF!</v>
      </c>
      <c r="Q209" s="261">
        <f>'2 уровень'!I334</f>
        <v>287.9922416666667</v>
      </c>
      <c r="R209" s="261">
        <f>'2 уровень'!J334</f>
        <v>3.6623399999999999</v>
      </c>
      <c r="S209" s="261">
        <f>'2 уровень'!K334</f>
        <v>-284.32990166666667</v>
      </c>
      <c r="T209" s="261">
        <f>'2 уровень'!L334</f>
        <v>0</v>
      </c>
      <c r="U209" s="261">
        <f>'2 уровень'!M334</f>
        <v>3.6623399999999999</v>
      </c>
      <c r="V209" s="261">
        <f>'2 уровень'!N334</f>
        <v>1.271680090687628</v>
      </c>
      <c r="W209" s="68"/>
      <c r="Y209" s="588"/>
    </row>
    <row r="210" spans="1:198" ht="30" x14ac:dyDescent="0.25">
      <c r="A210" s="75" t="s">
        <v>62</v>
      </c>
      <c r="B210" s="144">
        <f>'2 уровень'!C335</f>
        <v>200</v>
      </c>
      <c r="C210" s="144">
        <f>'2 уровень'!D335</f>
        <v>33</v>
      </c>
      <c r="D210" s="33">
        <f>'2 уровень'!E335</f>
        <v>2</v>
      </c>
      <c r="E210" s="145">
        <f>'2 уровень'!F335</f>
        <v>6.0606060606060606</v>
      </c>
      <c r="F210" s="263">
        <f>'2 уровень'!G335</f>
        <v>282.8</v>
      </c>
      <c r="G210" s="263">
        <f>'2 уровень'!H335</f>
        <v>282.8</v>
      </c>
      <c r="H210" s="263" t="e">
        <f>'2 уровень'!#REF!</f>
        <v>#REF!</v>
      </c>
      <c r="I210" s="263" t="e">
        <f>'2 уровень'!#REF!</f>
        <v>#REF!</v>
      </c>
      <c r="J210" s="263" t="e">
        <f>'2 уровень'!#REF!</f>
        <v>#REF!</v>
      </c>
      <c r="K210" s="263" t="e">
        <f>'2 уровень'!#REF!</f>
        <v>#REF!</v>
      </c>
      <c r="L210" s="263" t="e">
        <f>'2 уровень'!#REF!</f>
        <v>#REF!</v>
      </c>
      <c r="M210" s="263" t="e">
        <f>'2 уровень'!#REF!</f>
        <v>#REF!</v>
      </c>
      <c r="N210" s="263" t="e">
        <f>'2 уровень'!#REF!</f>
        <v>#REF!</v>
      </c>
      <c r="O210" s="263" t="e">
        <f>'2 уровень'!#REF!</f>
        <v>#REF!</v>
      </c>
      <c r="P210" s="263" t="e">
        <f>'2 уровень'!#REF!</f>
        <v>#REF!</v>
      </c>
      <c r="Q210" s="263">
        <f>'2 уровень'!I335</f>
        <v>47.133333333333333</v>
      </c>
      <c r="R210" s="262">
        <f>'2 уровень'!J335</f>
        <v>3.6623399999999999</v>
      </c>
      <c r="S210" s="262">
        <f>'2 уровень'!K335</f>
        <v>-43.470993333333332</v>
      </c>
      <c r="T210" s="262">
        <f>'2 уровень'!L335</f>
        <v>0</v>
      </c>
      <c r="U210" s="262">
        <f>'2 уровень'!M335</f>
        <v>3.6623399999999999</v>
      </c>
      <c r="V210" s="263">
        <f>'2 уровень'!N335</f>
        <v>7.7701697312588403</v>
      </c>
      <c r="W210" s="68"/>
      <c r="Y210" s="588"/>
    </row>
    <row r="211" spans="1:198" ht="45" x14ac:dyDescent="0.25">
      <c r="A211" s="75" t="s">
        <v>90</v>
      </c>
      <c r="B211" s="144">
        <f>'2 уровень'!C336</f>
        <v>0</v>
      </c>
      <c r="C211" s="144">
        <f>'2 уровень'!D336</f>
        <v>0</v>
      </c>
      <c r="D211" s="33">
        <f>'2 уровень'!E336</f>
        <v>0</v>
      </c>
      <c r="E211" s="145">
        <f>'2 уровень'!F336</f>
        <v>0</v>
      </c>
      <c r="F211" s="263">
        <f>'2 уровень'!G336</f>
        <v>0</v>
      </c>
      <c r="G211" s="263">
        <f>'2 уровень'!H336</f>
        <v>0</v>
      </c>
      <c r="H211" s="263" t="e">
        <f>'2 уровень'!#REF!</f>
        <v>#REF!</v>
      </c>
      <c r="I211" s="263" t="e">
        <f>'2 уровень'!#REF!</f>
        <v>#REF!</v>
      </c>
      <c r="J211" s="263" t="e">
        <f>'2 уровень'!#REF!</f>
        <v>#REF!</v>
      </c>
      <c r="K211" s="263" t="e">
        <f>'2 уровень'!#REF!</f>
        <v>#REF!</v>
      </c>
      <c r="L211" s="263" t="e">
        <f>'2 уровень'!#REF!</f>
        <v>#REF!</v>
      </c>
      <c r="M211" s="263" t="e">
        <f>'2 уровень'!#REF!</f>
        <v>#REF!</v>
      </c>
      <c r="N211" s="263" t="e">
        <f>'2 уровень'!#REF!</f>
        <v>#REF!</v>
      </c>
      <c r="O211" s="263" t="e">
        <f>'2 уровень'!#REF!</f>
        <v>#REF!</v>
      </c>
      <c r="P211" s="263" t="e">
        <f>'2 уровень'!#REF!</f>
        <v>#REF!</v>
      </c>
      <c r="Q211" s="263">
        <f>'2 уровень'!I336</f>
        <v>0</v>
      </c>
      <c r="R211" s="262">
        <f>'2 уровень'!J336</f>
        <v>0</v>
      </c>
      <c r="S211" s="262">
        <f>'2 уровень'!K336</f>
        <v>0</v>
      </c>
      <c r="T211" s="262">
        <f>'2 уровень'!L336</f>
        <v>0</v>
      </c>
      <c r="U211" s="262">
        <f>'2 уровень'!M336</f>
        <v>0</v>
      </c>
      <c r="V211" s="263">
        <f>'2 уровень'!N336</f>
        <v>0</v>
      </c>
      <c r="W211" s="68"/>
      <c r="Y211" s="588"/>
    </row>
    <row r="212" spans="1:198" ht="60" x14ac:dyDescent="0.25">
      <c r="A212" s="75" t="s">
        <v>45</v>
      </c>
      <c r="B212" s="144">
        <f>'2 уровень'!C337</f>
        <v>425</v>
      </c>
      <c r="C212" s="144">
        <f>'2 уровень'!D337</f>
        <v>71</v>
      </c>
      <c r="D212" s="33">
        <f>'2 уровень'!E337</f>
        <v>0</v>
      </c>
      <c r="E212" s="145">
        <f>'2 уровень'!F337</f>
        <v>0</v>
      </c>
      <c r="F212" s="263">
        <f>'2 уровень'!G337</f>
        <v>1383.3622499999999</v>
      </c>
      <c r="G212" s="263">
        <f>'2 уровень'!H337</f>
        <v>1383.3622499999999</v>
      </c>
      <c r="H212" s="263" t="e">
        <f>'2 уровень'!#REF!</f>
        <v>#REF!</v>
      </c>
      <c r="I212" s="263" t="e">
        <f>'2 уровень'!#REF!</f>
        <v>#REF!</v>
      </c>
      <c r="J212" s="263" t="e">
        <f>'2 уровень'!#REF!</f>
        <v>#REF!</v>
      </c>
      <c r="K212" s="263" t="e">
        <f>'2 уровень'!#REF!</f>
        <v>#REF!</v>
      </c>
      <c r="L212" s="263" t="e">
        <f>'2 уровень'!#REF!</f>
        <v>#REF!</v>
      </c>
      <c r="M212" s="263" t="e">
        <f>'2 уровень'!#REF!</f>
        <v>#REF!</v>
      </c>
      <c r="N212" s="263" t="e">
        <f>'2 уровень'!#REF!</f>
        <v>#REF!</v>
      </c>
      <c r="O212" s="263" t="e">
        <f>'2 уровень'!#REF!</f>
        <v>#REF!</v>
      </c>
      <c r="P212" s="263" t="e">
        <f>'2 уровень'!#REF!</f>
        <v>#REF!</v>
      </c>
      <c r="Q212" s="263">
        <f>'2 уровень'!I337</f>
        <v>230.56037499999999</v>
      </c>
      <c r="R212" s="262">
        <f>'2 уровень'!J337</f>
        <v>0</v>
      </c>
      <c r="S212" s="262">
        <f>'2 уровень'!K337</f>
        <v>-230.56037499999999</v>
      </c>
      <c r="T212" s="262">
        <f>'2 уровень'!L337</f>
        <v>0</v>
      </c>
      <c r="U212" s="262">
        <f>'2 уровень'!M337</f>
        <v>0</v>
      </c>
      <c r="V212" s="263">
        <f>'2 уровень'!N337</f>
        <v>0</v>
      </c>
      <c r="W212" s="68"/>
      <c r="Y212" s="588"/>
    </row>
    <row r="213" spans="1:198" ht="45" x14ac:dyDescent="0.25">
      <c r="A213" s="75" t="s">
        <v>63</v>
      </c>
      <c r="B213" s="144">
        <f>'2 уровень'!C338</f>
        <v>40</v>
      </c>
      <c r="C213" s="144">
        <f>'2 уровень'!D338</f>
        <v>7</v>
      </c>
      <c r="D213" s="33">
        <f>'2 уровень'!E338</f>
        <v>0</v>
      </c>
      <c r="E213" s="145">
        <f>'2 уровень'!F338</f>
        <v>0</v>
      </c>
      <c r="F213" s="263">
        <f>'2 уровень'!G338</f>
        <v>61.791199999999996</v>
      </c>
      <c r="G213" s="263">
        <f>'2 уровень'!H338</f>
        <v>61.791199999999996</v>
      </c>
      <c r="H213" s="263" t="e">
        <f>'2 уровень'!#REF!</f>
        <v>#REF!</v>
      </c>
      <c r="I213" s="263" t="e">
        <f>'2 уровень'!#REF!</f>
        <v>#REF!</v>
      </c>
      <c r="J213" s="263" t="e">
        <f>'2 уровень'!#REF!</f>
        <v>#REF!</v>
      </c>
      <c r="K213" s="263" t="e">
        <f>'2 уровень'!#REF!</f>
        <v>#REF!</v>
      </c>
      <c r="L213" s="263" t="e">
        <f>'2 уровень'!#REF!</f>
        <v>#REF!</v>
      </c>
      <c r="M213" s="263" t="e">
        <f>'2 уровень'!#REF!</f>
        <v>#REF!</v>
      </c>
      <c r="N213" s="263" t="e">
        <f>'2 уровень'!#REF!</f>
        <v>#REF!</v>
      </c>
      <c r="O213" s="263" t="e">
        <f>'2 уровень'!#REF!</f>
        <v>#REF!</v>
      </c>
      <c r="P213" s="263" t="e">
        <f>'2 уровень'!#REF!</f>
        <v>#REF!</v>
      </c>
      <c r="Q213" s="263">
        <f>'2 уровень'!I338</f>
        <v>10.298533333333333</v>
      </c>
      <c r="R213" s="262">
        <f>'2 уровень'!J338</f>
        <v>0</v>
      </c>
      <c r="S213" s="262">
        <f>'2 уровень'!K338</f>
        <v>-10.298533333333333</v>
      </c>
      <c r="T213" s="262">
        <f>'2 уровень'!L338</f>
        <v>0</v>
      </c>
      <c r="U213" s="262">
        <f>'2 уровень'!M338</f>
        <v>0</v>
      </c>
      <c r="V213" s="263">
        <f>'2 уровень'!N338</f>
        <v>0</v>
      </c>
      <c r="W213" s="68"/>
      <c r="Y213" s="588"/>
    </row>
    <row r="214" spans="1:198" ht="15.75" thickBot="1" x14ac:dyDescent="0.3">
      <c r="A214" s="74" t="s">
        <v>4</v>
      </c>
      <c r="B214" s="144">
        <f>'2 уровень'!C339</f>
        <v>0</v>
      </c>
      <c r="C214" s="144">
        <f>'2 уровень'!D339</f>
        <v>0</v>
      </c>
      <c r="D214" s="33">
        <f>'2 уровень'!E339</f>
        <v>0</v>
      </c>
      <c r="E214" s="145">
        <f>'2 уровень'!F339</f>
        <v>0</v>
      </c>
      <c r="F214" s="263">
        <f>'2 уровень'!G339</f>
        <v>2998.0618999999997</v>
      </c>
      <c r="G214" s="263">
        <f>'2 уровень'!H339</f>
        <v>2998.0618999999997</v>
      </c>
      <c r="H214" s="263" t="e">
        <f>'2 уровень'!#REF!</f>
        <v>#REF!</v>
      </c>
      <c r="I214" s="263" t="e">
        <f>'2 уровень'!#REF!</f>
        <v>#REF!</v>
      </c>
      <c r="J214" s="263" t="e">
        <f>'2 уровень'!#REF!</f>
        <v>#REF!</v>
      </c>
      <c r="K214" s="263" t="e">
        <f>'2 уровень'!#REF!</f>
        <v>#REF!</v>
      </c>
      <c r="L214" s="263" t="e">
        <f>'2 уровень'!#REF!</f>
        <v>#REF!</v>
      </c>
      <c r="M214" s="263" t="e">
        <f>'2 уровень'!#REF!</f>
        <v>#REF!</v>
      </c>
      <c r="N214" s="263" t="e">
        <f>'2 уровень'!#REF!</f>
        <v>#REF!</v>
      </c>
      <c r="O214" s="263" t="e">
        <f>'2 уровень'!#REF!</f>
        <v>#REF!</v>
      </c>
      <c r="P214" s="263" t="e">
        <f>'2 уровень'!#REF!</f>
        <v>#REF!</v>
      </c>
      <c r="Q214" s="263">
        <f>'2 уровень'!I339</f>
        <v>499.67698333333334</v>
      </c>
      <c r="R214" s="262">
        <f>'2 уровень'!J339</f>
        <v>46.925629999999998</v>
      </c>
      <c r="S214" s="262">
        <f>'2 уровень'!K339</f>
        <v>-452.75135333333333</v>
      </c>
      <c r="T214" s="262">
        <f>'2 уровень'!L339</f>
        <v>0</v>
      </c>
      <c r="U214" s="262">
        <f>'2 уровень'!M339</f>
        <v>46.925629999999998</v>
      </c>
      <c r="V214" s="263">
        <f>'2 уровень'!N339</f>
        <v>9.3911930237330985</v>
      </c>
      <c r="W214" s="68"/>
      <c r="Y214" s="588"/>
    </row>
    <row r="215" spans="1:198" s="35" customFormat="1" ht="15" customHeight="1" x14ac:dyDescent="0.25">
      <c r="A215" s="66" t="s">
        <v>30</v>
      </c>
      <c r="B215" s="67"/>
      <c r="C215" s="67"/>
      <c r="D215" s="67"/>
      <c r="E215" s="105"/>
      <c r="F215" s="274"/>
      <c r="G215" s="274"/>
      <c r="H215" s="274"/>
      <c r="I215" s="274"/>
      <c r="J215" s="274"/>
      <c r="K215" s="274"/>
      <c r="L215" s="274"/>
      <c r="M215" s="274"/>
      <c r="N215" s="274"/>
      <c r="O215" s="274"/>
      <c r="P215" s="274"/>
      <c r="Q215" s="274"/>
      <c r="R215" s="274"/>
      <c r="S215" s="274"/>
      <c r="T215" s="274"/>
      <c r="U215" s="274"/>
      <c r="V215" s="274"/>
      <c r="W215" s="68"/>
      <c r="X215" s="244"/>
      <c r="Y215" s="588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  <c r="BZ215" s="31"/>
      <c r="CA215" s="31"/>
      <c r="CB215" s="31"/>
      <c r="CC215" s="31"/>
      <c r="CD215" s="31"/>
      <c r="CE215" s="31"/>
      <c r="CF215" s="31"/>
      <c r="CG215" s="31"/>
      <c r="CH215" s="31"/>
      <c r="CI215" s="31"/>
      <c r="CJ215" s="31"/>
      <c r="CK215" s="31"/>
      <c r="CL215" s="31"/>
      <c r="CM215" s="31"/>
      <c r="CN215" s="31"/>
      <c r="CO215" s="31"/>
      <c r="CP215" s="31"/>
      <c r="CQ215" s="31"/>
      <c r="CR215" s="31"/>
      <c r="CS215" s="31"/>
      <c r="CT215" s="31"/>
      <c r="CU215" s="31"/>
      <c r="CV215" s="31"/>
      <c r="CW215" s="31"/>
      <c r="CX215" s="31"/>
      <c r="CY215" s="31"/>
      <c r="CZ215" s="31"/>
      <c r="DA215" s="31"/>
      <c r="DB215" s="31"/>
      <c r="DC215" s="31"/>
      <c r="DD215" s="31"/>
      <c r="DE215" s="31"/>
      <c r="DF215" s="31"/>
      <c r="DG215" s="31"/>
      <c r="DH215" s="31"/>
      <c r="DI215" s="31"/>
      <c r="DJ215" s="31"/>
      <c r="DK215" s="31"/>
      <c r="DL215" s="31"/>
      <c r="DM215" s="31"/>
      <c r="DN215" s="31"/>
      <c r="DO215" s="31"/>
      <c r="DP215" s="31"/>
      <c r="DQ215" s="31"/>
      <c r="DR215" s="31"/>
      <c r="DS215" s="31"/>
      <c r="DT215" s="31"/>
      <c r="DU215" s="31"/>
      <c r="DV215" s="31"/>
      <c r="DW215" s="31"/>
      <c r="DX215" s="31"/>
      <c r="DY215" s="31"/>
      <c r="DZ215" s="31"/>
      <c r="EA215" s="31"/>
      <c r="EB215" s="31"/>
      <c r="EC215" s="31"/>
      <c r="ED215" s="31"/>
      <c r="EE215" s="31"/>
      <c r="EF215" s="31"/>
      <c r="EG215" s="31"/>
      <c r="EH215" s="31"/>
      <c r="EI215" s="31"/>
      <c r="EJ215" s="31"/>
      <c r="EK215" s="31"/>
      <c r="EL215" s="31"/>
      <c r="EM215" s="31"/>
      <c r="EN215" s="31"/>
      <c r="EO215" s="31"/>
      <c r="EP215" s="31"/>
      <c r="EQ215" s="31"/>
      <c r="ER215" s="31"/>
      <c r="ES215" s="31"/>
      <c r="ET215" s="31"/>
      <c r="EU215" s="31"/>
      <c r="EV215" s="31"/>
      <c r="EW215" s="31"/>
      <c r="EX215" s="31"/>
      <c r="EY215" s="31"/>
      <c r="EZ215" s="31"/>
      <c r="FA215" s="31"/>
      <c r="FB215" s="31"/>
      <c r="FC215" s="31"/>
      <c r="FD215" s="31"/>
      <c r="FE215" s="31"/>
      <c r="FF215" s="31"/>
      <c r="FG215" s="31"/>
      <c r="FH215" s="31"/>
      <c r="FI215" s="31"/>
      <c r="FJ215" s="31"/>
      <c r="FK215" s="31"/>
      <c r="FL215" s="31"/>
      <c r="FM215" s="31"/>
      <c r="FN215" s="31"/>
      <c r="FO215" s="31"/>
      <c r="FP215" s="31"/>
      <c r="FQ215" s="31"/>
      <c r="FR215" s="31"/>
      <c r="FS215" s="31"/>
      <c r="FT215" s="31"/>
      <c r="FU215" s="31"/>
      <c r="FV215" s="31"/>
      <c r="FW215" s="31"/>
      <c r="FX215" s="31"/>
      <c r="FY215" s="31"/>
      <c r="FZ215" s="31"/>
      <c r="GA215" s="31"/>
      <c r="GB215" s="31"/>
      <c r="GC215" s="31"/>
      <c r="GD215" s="31"/>
      <c r="GE215" s="31"/>
      <c r="GF215" s="31"/>
      <c r="GG215" s="31"/>
      <c r="GH215" s="31"/>
      <c r="GI215" s="31"/>
      <c r="GJ215" s="31"/>
      <c r="GK215" s="31"/>
      <c r="GL215" s="31"/>
      <c r="GM215" s="31"/>
      <c r="GN215" s="31"/>
      <c r="GO215" s="31"/>
      <c r="GP215" s="31"/>
    </row>
    <row r="216" spans="1:198" ht="30" x14ac:dyDescent="0.25">
      <c r="A216" s="207" t="s">
        <v>74</v>
      </c>
      <c r="B216" s="205">
        <f>'1 уровень'!D344</f>
        <v>19019</v>
      </c>
      <c r="C216" s="205">
        <f>'1 уровень'!E344</f>
        <v>3170</v>
      </c>
      <c r="D216" s="205">
        <f>'1 уровень'!F344</f>
        <v>3428</v>
      </c>
      <c r="E216" s="206">
        <f>'1 уровень'!G344</f>
        <v>108.13880126182964</v>
      </c>
      <c r="F216" s="261">
        <f>'1 уровень'!H344</f>
        <v>50552.158370000005</v>
      </c>
      <c r="G216" s="261">
        <f>'1 уровень'!I344</f>
        <v>50552.158370000005</v>
      </c>
      <c r="H216" s="261" t="e">
        <f>'1 уровень'!#REF!</f>
        <v>#REF!</v>
      </c>
      <c r="I216" s="261" t="e">
        <f>'1 уровень'!#REF!</f>
        <v>#REF!</v>
      </c>
      <c r="J216" s="261" t="e">
        <f>'1 уровень'!#REF!</f>
        <v>#REF!</v>
      </c>
      <c r="K216" s="261" t="e">
        <f>'1 уровень'!#REF!</f>
        <v>#REF!</v>
      </c>
      <c r="L216" s="261" t="e">
        <f>'1 уровень'!#REF!</f>
        <v>#REF!</v>
      </c>
      <c r="M216" s="261" t="e">
        <f>'1 уровень'!#REF!</f>
        <v>#REF!</v>
      </c>
      <c r="N216" s="261" t="e">
        <f>'1 уровень'!#REF!</f>
        <v>#REF!</v>
      </c>
      <c r="O216" s="261" t="e">
        <f>'1 уровень'!#REF!</f>
        <v>#REF!</v>
      </c>
      <c r="P216" s="261" t="e">
        <f>'1 уровень'!#REF!</f>
        <v>#REF!</v>
      </c>
      <c r="Q216" s="261">
        <f>'1 уровень'!J344</f>
        <v>8425.3597283333329</v>
      </c>
      <c r="R216" s="261">
        <f>'1 уровень'!K344</f>
        <v>8921.5821400000023</v>
      </c>
      <c r="S216" s="261">
        <f>'1 уровень'!L344</f>
        <v>496.22241166666799</v>
      </c>
      <c r="T216" s="261">
        <f>'1 уровень'!M344</f>
        <v>-73.272149999999996</v>
      </c>
      <c r="U216" s="261">
        <f>'1 уровень'!N344</f>
        <v>8848.3099900000016</v>
      </c>
      <c r="V216" s="261">
        <f>'1 уровень'!O344</f>
        <v>105.88962878342085</v>
      </c>
      <c r="W216" s="68"/>
      <c r="Y216" s="588"/>
    </row>
    <row r="217" spans="1:198" ht="30" x14ac:dyDescent="0.25">
      <c r="A217" s="75" t="s">
        <v>43</v>
      </c>
      <c r="B217" s="33">
        <f>'1 уровень'!D345</f>
        <v>14300</v>
      </c>
      <c r="C217" s="33">
        <f>'1 уровень'!E345</f>
        <v>2383</v>
      </c>
      <c r="D217" s="33">
        <f>'1 уровень'!F345</f>
        <v>2453</v>
      </c>
      <c r="E217" s="100">
        <f>'1 уровень'!G345</f>
        <v>102.93747377255559</v>
      </c>
      <c r="F217" s="262">
        <f>'1 уровень'!H345</f>
        <v>40887.847999999998</v>
      </c>
      <c r="G217" s="262">
        <f>'1 уровень'!I345</f>
        <v>40887.847999999998</v>
      </c>
      <c r="H217" s="262" t="e">
        <f>'1 уровень'!#REF!</f>
        <v>#REF!</v>
      </c>
      <c r="I217" s="262" t="e">
        <f>'1 уровень'!#REF!</f>
        <v>#REF!</v>
      </c>
      <c r="J217" s="262" t="e">
        <f>'1 уровень'!#REF!</f>
        <v>#REF!</v>
      </c>
      <c r="K217" s="262" t="e">
        <f>'1 уровень'!#REF!</f>
        <v>#REF!</v>
      </c>
      <c r="L217" s="262" t="e">
        <f>'1 уровень'!#REF!</f>
        <v>#REF!</v>
      </c>
      <c r="M217" s="262" t="e">
        <f>'1 уровень'!#REF!</f>
        <v>#REF!</v>
      </c>
      <c r="N217" s="262" t="e">
        <f>'1 уровень'!#REF!</f>
        <v>#REF!</v>
      </c>
      <c r="O217" s="262" t="e">
        <f>'1 уровень'!#REF!</f>
        <v>#REF!</v>
      </c>
      <c r="P217" s="262" t="e">
        <f>'1 уровень'!#REF!</f>
        <v>#REF!</v>
      </c>
      <c r="Q217" s="262">
        <f>'1 уровень'!J345</f>
        <v>6814.641333333333</v>
      </c>
      <c r="R217" s="262">
        <f>'1 уровень'!K345</f>
        <v>6886.6380099999988</v>
      </c>
      <c r="S217" s="262">
        <f>'1 уровень'!L345</f>
        <v>71.996676666665962</v>
      </c>
      <c r="T217" s="262">
        <f>'1 уровень'!M345</f>
        <v>-46.210589999999996</v>
      </c>
      <c r="U217" s="262">
        <f>'1 уровень'!N345</f>
        <v>6840.4274199999982</v>
      </c>
      <c r="V217" s="262">
        <f>'1 уровень'!O345</f>
        <v>101.05649986763791</v>
      </c>
      <c r="W217" s="68"/>
      <c r="Y217" s="588"/>
    </row>
    <row r="218" spans="1:198" ht="30" x14ac:dyDescent="0.25">
      <c r="A218" s="75" t="s">
        <v>44</v>
      </c>
      <c r="B218" s="33">
        <f>'1 уровень'!D346</f>
        <v>4290</v>
      </c>
      <c r="C218" s="33">
        <f>'1 уровень'!E346</f>
        <v>715</v>
      </c>
      <c r="D218" s="33">
        <f>'1 уровень'!F346</f>
        <v>871</v>
      </c>
      <c r="E218" s="100">
        <f>'1 уровень'!G346</f>
        <v>121.81818181818183</v>
      </c>
      <c r="F218" s="262">
        <f>'1 уровень'!H346</f>
        <v>6908.1012000000001</v>
      </c>
      <c r="G218" s="262">
        <f>'1 уровень'!I346</f>
        <v>6908.1012000000001</v>
      </c>
      <c r="H218" s="262" t="e">
        <f>'1 уровень'!#REF!</f>
        <v>#REF!</v>
      </c>
      <c r="I218" s="262" t="e">
        <f>'1 уровень'!#REF!</f>
        <v>#REF!</v>
      </c>
      <c r="J218" s="262" t="e">
        <f>'1 уровень'!#REF!</f>
        <v>#REF!</v>
      </c>
      <c r="K218" s="262" t="e">
        <f>'1 уровень'!#REF!</f>
        <v>#REF!</v>
      </c>
      <c r="L218" s="262" t="e">
        <f>'1 уровень'!#REF!</f>
        <v>#REF!</v>
      </c>
      <c r="M218" s="262" t="e">
        <f>'1 уровень'!#REF!</f>
        <v>#REF!</v>
      </c>
      <c r="N218" s="262" t="e">
        <f>'1 уровень'!#REF!</f>
        <v>#REF!</v>
      </c>
      <c r="O218" s="262" t="e">
        <f>'1 уровень'!#REF!</f>
        <v>#REF!</v>
      </c>
      <c r="P218" s="262" t="e">
        <f>'1 уровень'!#REF!</f>
        <v>#REF!</v>
      </c>
      <c r="Q218" s="262">
        <f>'1 уровень'!J346</f>
        <v>1151.3502000000001</v>
      </c>
      <c r="R218" s="262">
        <f>'1 уровень'!K346</f>
        <v>1366.7722100000019</v>
      </c>
      <c r="S218" s="262">
        <f>'1 уровень'!L346</f>
        <v>215.42201000000202</v>
      </c>
      <c r="T218" s="262">
        <f>'1 уровень'!M346</f>
        <v>-15.577920000000001</v>
      </c>
      <c r="U218" s="262">
        <f>'1 уровень'!N346</f>
        <v>1351.194290000002</v>
      </c>
      <c r="V218" s="262">
        <f>'1 уровень'!O346</f>
        <v>118.71038108127325</v>
      </c>
      <c r="W218" s="68"/>
      <c r="Y218" s="588"/>
    </row>
    <row r="219" spans="1:198" ht="30" x14ac:dyDescent="0.25">
      <c r="A219" s="75" t="s">
        <v>64</v>
      </c>
      <c r="B219" s="33">
        <f>'1 уровень'!D347</f>
        <v>47</v>
      </c>
      <c r="C219" s="33">
        <f>'1 уровень'!E347</f>
        <v>8</v>
      </c>
      <c r="D219" s="33">
        <f>'1 уровень'!F347</f>
        <v>43</v>
      </c>
      <c r="E219" s="100">
        <f>'1 уровень'!G347</f>
        <v>537.5</v>
      </c>
      <c r="F219" s="262">
        <f>'1 уровень'!H347</f>
        <v>301.96231</v>
      </c>
      <c r="G219" s="262">
        <f>'1 уровень'!I347</f>
        <v>301.96231</v>
      </c>
      <c r="H219" s="262" t="e">
        <f>'1 уровень'!#REF!</f>
        <v>#REF!</v>
      </c>
      <c r="I219" s="262" t="e">
        <f>'1 уровень'!#REF!</f>
        <v>#REF!</v>
      </c>
      <c r="J219" s="262" t="e">
        <f>'1 уровень'!#REF!</f>
        <v>#REF!</v>
      </c>
      <c r="K219" s="262" t="e">
        <f>'1 уровень'!#REF!</f>
        <v>#REF!</v>
      </c>
      <c r="L219" s="262" t="e">
        <f>'1 уровень'!#REF!</f>
        <v>#REF!</v>
      </c>
      <c r="M219" s="262" t="e">
        <f>'1 уровень'!#REF!</f>
        <v>#REF!</v>
      </c>
      <c r="N219" s="262" t="e">
        <f>'1 уровень'!#REF!</f>
        <v>#REF!</v>
      </c>
      <c r="O219" s="262" t="e">
        <f>'1 уровень'!#REF!</f>
        <v>#REF!</v>
      </c>
      <c r="P219" s="262" t="e">
        <f>'1 уровень'!#REF!</f>
        <v>#REF!</v>
      </c>
      <c r="Q219" s="262">
        <f>'1 уровень'!J347</f>
        <v>50.327051666666669</v>
      </c>
      <c r="R219" s="262">
        <f>'1 уровень'!K347</f>
        <v>276.26338999999996</v>
      </c>
      <c r="S219" s="262">
        <f>'1 уровень'!L347</f>
        <v>225.93633833333328</v>
      </c>
      <c r="T219" s="262">
        <f>'1 уровень'!M347</f>
        <v>-1.09368</v>
      </c>
      <c r="U219" s="262">
        <f>'1 уровень'!N347</f>
        <v>275.16970999999995</v>
      </c>
      <c r="V219" s="262">
        <f>'1 уровень'!O347</f>
        <v>548.93617021276589</v>
      </c>
      <c r="W219" s="68"/>
      <c r="Y219" s="588"/>
    </row>
    <row r="220" spans="1:198" ht="30" x14ac:dyDescent="0.25">
      <c r="A220" s="75" t="s">
        <v>65</v>
      </c>
      <c r="B220" s="33">
        <f>'1 уровень'!D348</f>
        <v>382</v>
      </c>
      <c r="C220" s="33">
        <f>'1 уровень'!E348</f>
        <v>64</v>
      </c>
      <c r="D220" s="33">
        <f>'1 уровень'!F348</f>
        <v>61</v>
      </c>
      <c r="E220" s="100">
        <f>'1 уровень'!G348</f>
        <v>95.3125</v>
      </c>
      <c r="F220" s="262">
        <f>'1 уровень'!H348</f>
        <v>2454.2468599999997</v>
      </c>
      <c r="G220" s="262">
        <f>'1 уровень'!I348</f>
        <v>2454.2468599999997</v>
      </c>
      <c r="H220" s="262" t="e">
        <f>'1 уровень'!#REF!</f>
        <v>#REF!</v>
      </c>
      <c r="I220" s="262" t="e">
        <f>'1 уровень'!#REF!</f>
        <v>#REF!</v>
      </c>
      <c r="J220" s="262" t="e">
        <f>'1 уровень'!#REF!</f>
        <v>#REF!</v>
      </c>
      <c r="K220" s="262" t="e">
        <f>'1 уровень'!#REF!</f>
        <v>#REF!</v>
      </c>
      <c r="L220" s="262" t="e">
        <f>'1 уровень'!#REF!</f>
        <v>#REF!</v>
      </c>
      <c r="M220" s="262" t="e">
        <f>'1 уровень'!#REF!</f>
        <v>#REF!</v>
      </c>
      <c r="N220" s="262" t="e">
        <f>'1 уровень'!#REF!</f>
        <v>#REF!</v>
      </c>
      <c r="O220" s="262" t="e">
        <f>'1 уровень'!#REF!</f>
        <v>#REF!</v>
      </c>
      <c r="P220" s="262" t="e">
        <f>'1 уровень'!#REF!</f>
        <v>#REF!</v>
      </c>
      <c r="Q220" s="262">
        <f>'1 уровень'!J348</f>
        <v>409.04114333333325</v>
      </c>
      <c r="R220" s="262">
        <f>'1 уровень'!K348</f>
        <v>391.90852999999993</v>
      </c>
      <c r="S220" s="262">
        <f>'1 уровень'!L348</f>
        <v>-17.132613333333296</v>
      </c>
      <c r="T220" s="262">
        <f>'1 уровень'!M348</f>
        <v>-10.38996</v>
      </c>
      <c r="U220" s="262">
        <f>'1 уровень'!N348</f>
        <v>381.51856999999995</v>
      </c>
      <c r="V220" s="262">
        <f>'1 уровень'!O348</f>
        <v>95.811518324607334</v>
      </c>
      <c r="W220" s="68"/>
      <c r="Y220" s="588"/>
    </row>
    <row r="221" spans="1:198" ht="30" x14ac:dyDescent="0.25">
      <c r="A221" s="207" t="s">
        <v>66</v>
      </c>
      <c r="B221" s="205">
        <f>'1 уровень'!D349</f>
        <v>30000</v>
      </c>
      <c r="C221" s="205">
        <f>'1 уровень'!E349</f>
        <v>4999</v>
      </c>
      <c r="D221" s="205">
        <f>'1 уровень'!F349</f>
        <v>6985</v>
      </c>
      <c r="E221" s="206">
        <f>'1 уровень'!G349</f>
        <v>139.72794558911784</v>
      </c>
      <c r="F221" s="261">
        <f>'1 уровень'!H349</f>
        <v>61027.826000000001</v>
      </c>
      <c r="G221" s="261">
        <f>'1 уровень'!I349</f>
        <v>61027.826000000001</v>
      </c>
      <c r="H221" s="261" t="e">
        <f>'1 уровень'!#REF!</f>
        <v>#REF!</v>
      </c>
      <c r="I221" s="261" t="e">
        <f>'1 уровень'!#REF!</f>
        <v>#REF!</v>
      </c>
      <c r="J221" s="261" t="e">
        <f>'1 уровень'!#REF!</f>
        <v>#REF!</v>
      </c>
      <c r="K221" s="261" t="e">
        <f>'1 уровень'!#REF!</f>
        <v>#REF!</v>
      </c>
      <c r="L221" s="261" t="e">
        <f>'1 уровень'!#REF!</f>
        <v>#REF!</v>
      </c>
      <c r="M221" s="261" t="e">
        <f>'1 уровень'!#REF!</f>
        <v>#REF!</v>
      </c>
      <c r="N221" s="261" t="e">
        <f>'1 уровень'!#REF!</f>
        <v>#REF!</v>
      </c>
      <c r="O221" s="261" t="e">
        <f>'1 уровень'!#REF!</f>
        <v>#REF!</v>
      </c>
      <c r="P221" s="261" t="e">
        <f>'1 уровень'!#REF!</f>
        <v>#REF!</v>
      </c>
      <c r="Q221" s="261">
        <f>'1 уровень'!J349</f>
        <v>10171.304333333333</v>
      </c>
      <c r="R221" s="261">
        <f>'1 уровень'!K349</f>
        <v>12511.317420000005</v>
      </c>
      <c r="S221" s="261">
        <f>'1 уровень'!L349</f>
        <v>2340.0130866666691</v>
      </c>
      <c r="T221" s="261">
        <f>'1 уровень'!M349</f>
        <v>-48.848769999999995</v>
      </c>
      <c r="U221" s="261">
        <f>'1 уровень'!N349</f>
        <v>12462.468650000004</v>
      </c>
      <c r="V221" s="261">
        <f>'1 уровень'!O349</f>
        <v>123.00602764384894</v>
      </c>
      <c r="W221" s="68"/>
      <c r="Y221" s="588"/>
    </row>
    <row r="222" spans="1:198" ht="30" x14ac:dyDescent="0.25">
      <c r="A222" s="75" t="s">
        <v>62</v>
      </c>
      <c r="B222" s="33">
        <f>'1 уровень'!D350</f>
        <v>5050</v>
      </c>
      <c r="C222" s="33">
        <f>'1 уровень'!E350</f>
        <v>841</v>
      </c>
      <c r="D222" s="33">
        <f>'1 уровень'!F350</f>
        <v>2358</v>
      </c>
      <c r="E222" s="100">
        <f>'1 уровень'!G350</f>
        <v>280.38049940546966</v>
      </c>
      <c r="F222" s="262">
        <f>'1 уровень'!H350</f>
        <v>6110.5</v>
      </c>
      <c r="G222" s="262">
        <f>'1 уровень'!I350</f>
        <v>6110.5</v>
      </c>
      <c r="H222" s="262" t="e">
        <f>'1 уровень'!#REF!</f>
        <v>#REF!</v>
      </c>
      <c r="I222" s="262" t="e">
        <f>'1 уровень'!#REF!</f>
        <v>#REF!</v>
      </c>
      <c r="J222" s="262" t="e">
        <f>'1 уровень'!#REF!</f>
        <v>#REF!</v>
      </c>
      <c r="K222" s="262" t="e">
        <f>'1 уровень'!#REF!</f>
        <v>#REF!</v>
      </c>
      <c r="L222" s="262" t="e">
        <f>'1 уровень'!#REF!</f>
        <v>#REF!</v>
      </c>
      <c r="M222" s="262" t="e">
        <f>'1 уровень'!#REF!</f>
        <v>#REF!</v>
      </c>
      <c r="N222" s="262" t="e">
        <f>'1 уровень'!#REF!</f>
        <v>#REF!</v>
      </c>
      <c r="O222" s="262" t="e">
        <f>'1 уровень'!#REF!</f>
        <v>#REF!</v>
      </c>
      <c r="P222" s="262" t="e">
        <f>'1 уровень'!#REF!</f>
        <v>#REF!</v>
      </c>
      <c r="Q222" s="262">
        <f>'1 уровень'!J350</f>
        <v>1018.4166666666667</v>
      </c>
      <c r="R222" s="262">
        <f>'1 уровень'!K350</f>
        <v>2678.5828000000015</v>
      </c>
      <c r="S222" s="262">
        <f>'1 уровень'!L350</f>
        <v>1660.1661333333348</v>
      </c>
      <c r="T222" s="262">
        <f>'1 уровень'!M350</f>
        <v>0</v>
      </c>
      <c r="U222" s="262">
        <f>'1 уровень'!N350</f>
        <v>2678.5828000000015</v>
      </c>
      <c r="V222" s="262">
        <f>'1 уровень'!O350</f>
        <v>263.01443089763535</v>
      </c>
      <c r="W222" s="68"/>
      <c r="Y222" s="588"/>
    </row>
    <row r="223" spans="1:198" ht="45" x14ac:dyDescent="0.25">
      <c r="A223" s="75" t="s">
        <v>90</v>
      </c>
      <c r="B223" s="33">
        <f>'1 уровень'!D351</f>
        <v>0</v>
      </c>
      <c r="C223" s="33">
        <f>'1 уровень'!E351</f>
        <v>0</v>
      </c>
      <c r="D223" s="33">
        <f>'1 уровень'!F351</f>
        <v>0</v>
      </c>
      <c r="E223" s="100">
        <f>'1 уровень'!G351</f>
        <v>0</v>
      </c>
      <c r="F223" s="262">
        <f>'1 уровень'!H351</f>
        <v>0</v>
      </c>
      <c r="G223" s="262">
        <f>'1 уровень'!I351</f>
        <v>0</v>
      </c>
      <c r="H223" s="262" t="e">
        <f>'1 уровень'!#REF!</f>
        <v>#REF!</v>
      </c>
      <c r="I223" s="262" t="e">
        <f>'1 уровень'!#REF!</f>
        <v>#REF!</v>
      </c>
      <c r="J223" s="262" t="e">
        <f>'1 уровень'!#REF!</f>
        <v>#REF!</v>
      </c>
      <c r="K223" s="262" t="e">
        <f>'1 уровень'!#REF!</f>
        <v>#REF!</v>
      </c>
      <c r="L223" s="262" t="e">
        <f>'1 уровень'!#REF!</f>
        <v>#REF!</v>
      </c>
      <c r="M223" s="262" t="e">
        <f>'1 уровень'!#REF!</f>
        <v>#REF!</v>
      </c>
      <c r="N223" s="262" t="e">
        <f>'1 уровень'!#REF!</f>
        <v>#REF!</v>
      </c>
      <c r="O223" s="262" t="e">
        <f>'1 уровень'!#REF!</f>
        <v>#REF!</v>
      </c>
      <c r="P223" s="262" t="e">
        <f>'1 уровень'!#REF!</f>
        <v>#REF!</v>
      </c>
      <c r="Q223" s="262">
        <f>'1 уровень'!J351</f>
        <v>0</v>
      </c>
      <c r="R223" s="262">
        <f>'1 уровень'!K351</f>
        <v>0</v>
      </c>
      <c r="S223" s="262">
        <f>'1 уровень'!L351</f>
        <v>0</v>
      </c>
      <c r="T223" s="262">
        <f>'1 уровень'!M351</f>
        <v>0</v>
      </c>
      <c r="U223" s="262">
        <f>'1 уровень'!N351</f>
        <v>0</v>
      </c>
      <c r="V223" s="262">
        <f>'1 уровень'!O351</f>
        <v>0</v>
      </c>
      <c r="W223" s="68"/>
      <c r="Y223" s="588"/>
    </row>
    <row r="224" spans="1:198" ht="60" x14ac:dyDescent="0.25">
      <c r="A224" s="75" t="s">
        <v>45</v>
      </c>
      <c r="B224" s="33">
        <f>'1 уровень'!D352</f>
        <v>16300</v>
      </c>
      <c r="C224" s="33">
        <f>'1 уровень'!E352</f>
        <v>2717</v>
      </c>
      <c r="D224" s="33">
        <f>'1 уровень'!F352</f>
        <v>3153</v>
      </c>
      <c r="E224" s="100">
        <f>'1 уровень'!G352</f>
        <v>116.04711078395289</v>
      </c>
      <c r="F224" s="262">
        <f>'1 уровень'!H352</f>
        <v>43615.582000000002</v>
      </c>
      <c r="G224" s="262">
        <f>'1 уровень'!I352</f>
        <v>43615.582000000002</v>
      </c>
      <c r="H224" s="262" t="e">
        <f>'1 уровень'!#REF!</f>
        <v>#REF!</v>
      </c>
      <c r="I224" s="262" t="e">
        <f>'1 уровень'!#REF!</f>
        <v>#REF!</v>
      </c>
      <c r="J224" s="262" t="e">
        <f>'1 уровень'!#REF!</f>
        <v>#REF!</v>
      </c>
      <c r="K224" s="262" t="e">
        <f>'1 уровень'!#REF!</f>
        <v>#REF!</v>
      </c>
      <c r="L224" s="262" t="e">
        <f>'1 уровень'!#REF!</f>
        <v>#REF!</v>
      </c>
      <c r="M224" s="262" t="e">
        <f>'1 уровень'!#REF!</f>
        <v>#REF!</v>
      </c>
      <c r="N224" s="262" t="e">
        <f>'1 уровень'!#REF!</f>
        <v>#REF!</v>
      </c>
      <c r="O224" s="262" t="e">
        <f>'1 уровень'!#REF!</f>
        <v>#REF!</v>
      </c>
      <c r="P224" s="262" t="e">
        <f>'1 уровень'!#REF!</f>
        <v>#REF!</v>
      </c>
      <c r="Q224" s="262">
        <f>'1 уровень'!J352</f>
        <v>7269.2636666666676</v>
      </c>
      <c r="R224" s="262">
        <f>'1 уровень'!K352</f>
        <v>8005.6133200000013</v>
      </c>
      <c r="S224" s="262">
        <f>'1 уровень'!L352</f>
        <v>736.34965333333366</v>
      </c>
      <c r="T224" s="262">
        <f>'1 уровень'!M352</f>
        <v>-48.848769999999995</v>
      </c>
      <c r="U224" s="262">
        <f>'1 уровень'!N352</f>
        <v>7956.7645500000017</v>
      </c>
      <c r="V224" s="262">
        <f>'1 уровень'!O352</f>
        <v>110.1296319283324</v>
      </c>
      <c r="W224" s="68"/>
      <c r="Y224" s="588"/>
    </row>
    <row r="225" spans="1:198" ht="45" x14ac:dyDescent="0.25">
      <c r="A225" s="75" t="s">
        <v>63</v>
      </c>
      <c r="B225" s="33">
        <f>'1 уровень'!D353</f>
        <v>8650</v>
      </c>
      <c r="C225" s="33">
        <f>'1 уровень'!E353</f>
        <v>1441</v>
      </c>
      <c r="D225" s="33">
        <f>'1 уровень'!F353</f>
        <v>1474</v>
      </c>
      <c r="E225" s="100">
        <f>'1 уровень'!G353</f>
        <v>102.29007633587786</v>
      </c>
      <c r="F225" s="262">
        <f>'1 уровень'!H353</f>
        <v>11301.744000000001</v>
      </c>
      <c r="G225" s="262">
        <f>'1 уровень'!I353</f>
        <v>11301.744000000001</v>
      </c>
      <c r="H225" s="262" t="e">
        <f>'1 уровень'!#REF!</f>
        <v>#REF!</v>
      </c>
      <c r="I225" s="262" t="e">
        <f>'1 уровень'!#REF!</f>
        <v>#REF!</v>
      </c>
      <c r="J225" s="262" t="e">
        <f>'1 уровень'!#REF!</f>
        <v>#REF!</v>
      </c>
      <c r="K225" s="262" t="e">
        <f>'1 уровень'!#REF!</f>
        <v>#REF!</v>
      </c>
      <c r="L225" s="262" t="e">
        <f>'1 уровень'!#REF!</f>
        <v>#REF!</v>
      </c>
      <c r="M225" s="262" t="e">
        <f>'1 уровень'!#REF!</f>
        <v>#REF!</v>
      </c>
      <c r="N225" s="262" t="e">
        <f>'1 уровень'!#REF!</f>
        <v>#REF!</v>
      </c>
      <c r="O225" s="262" t="e">
        <f>'1 уровень'!#REF!</f>
        <v>#REF!</v>
      </c>
      <c r="P225" s="262" t="e">
        <f>'1 уровень'!#REF!</f>
        <v>#REF!</v>
      </c>
      <c r="Q225" s="262">
        <f>'1 уровень'!J353</f>
        <v>1883.624</v>
      </c>
      <c r="R225" s="262">
        <f>'1 уровень'!K353</f>
        <v>1827.1213000000005</v>
      </c>
      <c r="S225" s="262">
        <f>'1 уровень'!L353</f>
        <v>-56.50269999999955</v>
      </c>
      <c r="T225" s="262">
        <f>'1 уровень'!M353</f>
        <v>0</v>
      </c>
      <c r="U225" s="262">
        <f>'1 уровень'!N353</f>
        <v>1827.1213000000005</v>
      </c>
      <c r="V225" s="262">
        <f>'1 уровень'!O353</f>
        <v>97.00031959669235</v>
      </c>
      <c r="W225" s="68"/>
      <c r="Y225" s="588"/>
    </row>
    <row r="226" spans="1:198" ht="15.75" thickBot="1" x14ac:dyDescent="0.3">
      <c r="A226" s="229" t="s">
        <v>59</v>
      </c>
      <c r="B226" s="208">
        <f>'1 уровень'!D354</f>
        <v>0</v>
      </c>
      <c r="C226" s="208">
        <f>'1 уровень'!E354</f>
        <v>0</v>
      </c>
      <c r="D226" s="208">
        <f>'1 уровень'!F354</f>
        <v>0</v>
      </c>
      <c r="E226" s="209">
        <f>'1 уровень'!G354</f>
        <v>0</v>
      </c>
      <c r="F226" s="264">
        <f>'1 уровень'!H354</f>
        <v>111579.98437000001</v>
      </c>
      <c r="G226" s="264">
        <f>'1 уровень'!I354</f>
        <v>111579.98437000001</v>
      </c>
      <c r="H226" s="264" t="e">
        <f>'1 уровень'!#REF!</f>
        <v>#REF!</v>
      </c>
      <c r="I226" s="264" t="e">
        <f>'1 уровень'!#REF!</f>
        <v>#REF!</v>
      </c>
      <c r="J226" s="264" t="e">
        <f>'1 уровень'!#REF!</f>
        <v>#REF!</v>
      </c>
      <c r="K226" s="264" t="e">
        <f>'1 уровень'!#REF!</f>
        <v>#REF!</v>
      </c>
      <c r="L226" s="264" t="e">
        <f>'1 уровень'!#REF!</f>
        <v>#REF!</v>
      </c>
      <c r="M226" s="264" t="e">
        <f>'1 уровень'!#REF!</f>
        <v>#REF!</v>
      </c>
      <c r="N226" s="264" t="e">
        <f>'1 уровень'!#REF!</f>
        <v>#REF!</v>
      </c>
      <c r="O226" s="264" t="e">
        <f>'1 уровень'!#REF!</f>
        <v>#REF!</v>
      </c>
      <c r="P226" s="264" t="e">
        <f>'1 уровень'!#REF!</f>
        <v>#REF!</v>
      </c>
      <c r="Q226" s="264">
        <f>'1 уровень'!J354</f>
        <v>18596.664061666666</v>
      </c>
      <c r="R226" s="264">
        <f>'1 уровень'!K354</f>
        <v>21432.899560000005</v>
      </c>
      <c r="S226" s="264">
        <f>'1 уровень'!L354</f>
        <v>2836.2354983333371</v>
      </c>
      <c r="T226" s="264">
        <f>'1 уровень'!M354</f>
        <v>-122.12091999999998</v>
      </c>
      <c r="U226" s="264">
        <f>'1 уровень'!N354</f>
        <v>21310.778640000004</v>
      </c>
      <c r="V226" s="264">
        <f>'1 уровень'!O354</f>
        <v>115.25131329430032</v>
      </c>
      <c r="W226" s="68"/>
      <c r="Y226" s="588"/>
    </row>
    <row r="227" spans="1:198" s="31" customFormat="1" ht="27.75" customHeight="1" thickBot="1" x14ac:dyDescent="0.3">
      <c r="A227" s="239" t="s">
        <v>31</v>
      </c>
      <c r="B227" s="238"/>
      <c r="C227" s="238"/>
      <c r="D227" s="238"/>
      <c r="E227" s="238"/>
      <c r="F227" s="275">
        <f>SUM(F18,F31,F43,F55,F67,F79,F91,F103,F115,F130,F142,F154,F166,F178,F190,F202,F214,F226)</f>
        <v>1813887.6844800001</v>
      </c>
      <c r="G227" s="275">
        <f>SUM(G18,G31,G43,G55,G67,G79,G91,G103,G115,G130,G142,G154,G166,G178,G190,G202,G214,G226)</f>
        <v>1813887.6844800001</v>
      </c>
      <c r="H227" s="275" t="e">
        <f>SUM(H18,H31,H43,H55,H67,H79,H91,H103,H115,H130,H142,H154,H166,H178,H190,H202,H214,H226,#REF!)</f>
        <v>#REF!</v>
      </c>
      <c r="I227" s="275" t="e">
        <f>SUM(I18,I31,I43,I55,I67,I79,I91,I103,I115,I130,I142,I154,I166,I178,I190,I202,I214,I226,#REF!)</f>
        <v>#REF!</v>
      </c>
      <c r="J227" s="275" t="e">
        <f>SUM(J18,J31,J43,J55,J67,J79,J91,J103,J115,J130,J142,J154,J166,J178,J190,J202,J214,J226,#REF!)</f>
        <v>#REF!</v>
      </c>
      <c r="K227" s="275" t="e">
        <f>SUM(K18,K31,K43,K55,K67,K79,K91,K103,K115,K130,K142,K154,K166,K178,K190,K202,K214,K226,#REF!)</f>
        <v>#REF!</v>
      </c>
      <c r="L227" s="275" t="e">
        <f>SUM(L18,L31,L43,L55,L67,L79,L91,L103,L115,L130,L142,L154,L166,L178,L190,L202,L214,L226,#REF!)</f>
        <v>#REF!</v>
      </c>
      <c r="M227" s="275" t="e">
        <f>SUM(M18,M31,M43,M55,M67,M79,M91,M103,M115,M130,M142,M154,M166,M178,M190,M202,M214,M226,#REF!)</f>
        <v>#REF!</v>
      </c>
      <c r="N227" s="275" t="e">
        <f>SUM(N18,N31,N43,N55,N67,N79,N91,N103,N115,N130,N142,N154,N166,N178,N190,N202,N214,N226,#REF!)</f>
        <v>#REF!</v>
      </c>
      <c r="O227" s="275" t="e">
        <f>SUM(O18,O31,O43,O55,O67,O79,O91,O103,O115,O130,O142,O154,O166,O178,O190,O202,O214,O226,#REF!)</f>
        <v>#REF!</v>
      </c>
      <c r="P227" s="275" t="e">
        <f>SUM(P18,P31,P43,P55,P67,P79,P91,P103,P115,P130,P142,P154,P166,P178,P190,P202,P214,P226,#REF!)</f>
        <v>#REF!</v>
      </c>
      <c r="Q227" s="275">
        <f t="shared" ref="Q227:U227" si="0">SUM(Q18,Q31,Q43,Q55,Q67,Q79,Q91,Q103,Q115,Q130,Q142,Q154,Q166,Q178,Q190,Q202,Q214,Q226)</f>
        <v>302314.61407999997</v>
      </c>
      <c r="R227" s="275">
        <f t="shared" si="0"/>
        <v>266706.14954000001</v>
      </c>
      <c r="S227" s="275">
        <f t="shared" si="0"/>
        <v>-35476.288738333373</v>
      </c>
      <c r="T227" s="275">
        <f t="shared" si="0"/>
        <v>-718.23379999999997</v>
      </c>
      <c r="U227" s="275">
        <f t="shared" si="0"/>
        <v>265999.19958999997</v>
      </c>
      <c r="V227" s="275">
        <f>R227/Q227*100</f>
        <v>88.221388288368658</v>
      </c>
      <c r="W227" s="642"/>
      <c r="X227" s="643"/>
      <c r="Y227" s="588"/>
      <c r="Z227" s="30"/>
      <c r="AA227" s="30"/>
      <c r="AB227" s="30"/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P227" s="30"/>
      <c r="AQ227" s="30"/>
      <c r="AR227" s="30"/>
      <c r="AS227" s="30"/>
      <c r="AT227" s="30"/>
      <c r="AU227" s="30"/>
      <c r="AV227" s="30"/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G227" s="30"/>
      <c r="BH227" s="30"/>
      <c r="BI227" s="30"/>
      <c r="BJ227" s="30"/>
      <c r="BK227" s="30"/>
      <c r="BL227" s="30"/>
      <c r="BM227" s="30"/>
      <c r="BN227" s="30"/>
      <c r="BO227" s="30"/>
      <c r="BP227" s="30"/>
      <c r="BQ227" s="30"/>
      <c r="BR227" s="30"/>
      <c r="BS227" s="30"/>
      <c r="BT227" s="30"/>
      <c r="BU227" s="30"/>
      <c r="BV227" s="30"/>
      <c r="BW227" s="30"/>
      <c r="BX227" s="30"/>
      <c r="BY227" s="30"/>
      <c r="BZ227" s="30"/>
      <c r="CA227" s="30"/>
      <c r="CB227" s="30"/>
      <c r="CC227" s="30"/>
      <c r="CD227" s="30"/>
      <c r="CE227" s="30"/>
      <c r="CF227" s="30"/>
      <c r="CG227" s="30"/>
      <c r="CH227" s="30"/>
      <c r="CI227" s="30"/>
      <c r="CJ227" s="30"/>
      <c r="CK227" s="30"/>
      <c r="CL227" s="30"/>
      <c r="CM227" s="30"/>
      <c r="CN227" s="30"/>
      <c r="CO227" s="30"/>
      <c r="CP227" s="30"/>
      <c r="CQ227" s="30"/>
      <c r="CR227" s="30"/>
      <c r="CS227" s="30"/>
      <c r="CT227" s="30"/>
      <c r="CU227" s="30"/>
      <c r="CV227" s="30"/>
      <c r="CW227" s="30"/>
      <c r="CX227" s="30"/>
      <c r="CY227" s="30"/>
      <c r="CZ227" s="30"/>
      <c r="DA227" s="30"/>
      <c r="DB227" s="30"/>
      <c r="DC227" s="30"/>
      <c r="DD227" s="30"/>
      <c r="DE227" s="30"/>
      <c r="DF227" s="30"/>
      <c r="DG227" s="30"/>
      <c r="DH227" s="30"/>
      <c r="DI227" s="30"/>
      <c r="DJ227" s="30"/>
      <c r="DK227" s="30"/>
      <c r="DL227" s="30"/>
      <c r="DM227" s="30"/>
      <c r="DN227" s="30"/>
      <c r="DO227" s="30"/>
      <c r="DP227" s="30"/>
      <c r="DQ227" s="30"/>
      <c r="DR227" s="30"/>
      <c r="DS227" s="30"/>
      <c r="DT227" s="30"/>
      <c r="DU227" s="30"/>
      <c r="DV227" s="30"/>
      <c r="DW227" s="30"/>
      <c r="DX227" s="30"/>
      <c r="DY227" s="30"/>
      <c r="DZ227" s="30"/>
      <c r="EA227" s="30"/>
      <c r="EB227" s="30"/>
      <c r="EC227" s="30"/>
      <c r="ED227" s="30"/>
      <c r="EE227" s="30"/>
      <c r="EF227" s="30"/>
      <c r="EG227" s="30"/>
      <c r="EH227" s="30"/>
      <c r="EI227" s="30"/>
      <c r="EJ227" s="30"/>
      <c r="EK227" s="30"/>
      <c r="EL227" s="30"/>
      <c r="EM227" s="30"/>
      <c r="EN227" s="30"/>
      <c r="EO227" s="30"/>
      <c r="EP227" s="30"/>
      <c r="EQ227" s="30"/>
      <c r="ER227" s="30"/>
      <c r="ES227" s="30"/>
      <c r="ET227" s="30"/>
      <c r="EU227" s="30"/>
      <c r="EV227" s="30"/>
      <c r="EW227" s="30"/>
      <c r="EX227" s="30"/>
      <c r="EY227" s="30"/>
      <c r="EZ227" s="30"/>
      <c r="FA227" s="30"/>
      <c r="FB227" s="30"/>
      <c r="FC227" s="30"/>
      <c r="FD227" s="30"/>
      <c r="FE227" s="30"/>
      <c r="FF227" s="30"/>
      <c r="FG227" s="30"/>
      <c r="FH227" s="30"/>
      <c r="FI227" s="30"/>
      <c r="FJ227" s="30"/>
      <c r="FK227" s="30"/>
      <c r="FL227" s="30"/>
      <c r="FM227" s="30"/>
      <c r="FN227" s="30"/>
      <c r="FO227" s="30"/>
      <c r="FP227" s="30"/>
      <c r="FQ227" s="30"/>
      <c r="FR227" s="30"/>
      <c r="FS227" s="30"/>
      <c r="FT227" s="30"/>
      <c r="FU227" s="30"/>
      <c r="FV227" s="30"/>
      <c r="FW227" s="30"/>
      <c r="FX227" s="30"/>
      <c r="FY227" s="30"/>
      <c r="FZ227" s="30"/>
      <c r="GA227" s="30"/>
      <c r="GB227" s="30"/>
      <c r="GC227" s="30"/>
      <c r="GD227" s="30"/>
      <c r="GE227" s="30"/>
      <c r="GF227" s="30"/>
      <c r="GG227" s="30"/>
      <c r="GH227" s="30"/>
      <c r="GI227" s="30"/>
      <c r="GJ227" s="30"/>
      <c r="GK227" s="30"/>
      <c r="GL227" s="30"/>
      <c r="GM227" s="30"/>
      <c r="GN227" s="30"/>
      <c r="GO227" s="30"/>
      <c r="GP227" s="30"/>
    </row>
    <row r="228" spans="1:198" ht="30" x14ac:dyDescent="0.25">
      <c r="A228" s="637" t="s">
        <v>67</v>
      </c>
      <c r="B228" s="638">
        <f t="shared" ref="B228:D229" si="1">SUM(B216,B204,B192,B180,B168,B156,B144,B132,B117,B105,B93,B81,B69,B57,B45,B33,B21,B8)</f>
        <v>313030</v>
      </c>
      <c r="C228" s="638">
        <f t="shared" si="1"/>
        <v>52173</v>
      </c>
      <c r="D228" s="638">
        <f t="shared" si="1"/>
        <v>46770</v>
      </c>
      <c r="E228" s="638">
        <f>D228/C228*100</f>
        <v>89.644068771203507</v>
      </c>
      <c r="F228" s="276">
        <f t="shared" ref="F228:U228" si="2">SUM(F216,F204,F192,F180,F168,F156,F144,F132,F117,F105,F93,F81,F69,F57,F45,F33,F21,F8)</f>
        <v>880539.78793000011</v>
      </c>
      <c r="G228" s="276">
        <f t="shared" si="2"/>
        <v>880539.78793000011</v>
      </c>
      <c r="H228" s="276" t="e">
        <f t="shared" si="2"/>
        <v>#REF!</v>
      </c>
      <c r="I228" s="276" t="e">
        <f t="shared" si="2"/>
        <v>#REF!</v>
      </c>
      <c r="J228" s="276" t="e">
        <f t="shared" si="2"/>
        <v>#REF!</v>
      </c>
      <c r="K228" s="276" t="e">
        <f t="shared" si="2"/>
        <v>#REF!</v>
      </c>
      <c r="L228" s="276" t="e">
        <f t="shared" si="2"/>
        <v>#REF!</v>
      </c>
      <c r="M228" s="276" t="e">
        <f t="shared" si="2"/>
        <v>#REF!</v>
      </c>
      <c r="N228" s="276" t="e">
        <f t="shared" si="2"/>
        <v>#REF!</v>
      </c>
      <c r="O228" s="276" t="e">
        <f t="shared" si="2"/>
        <v>#REF!</v>
      </c>
      <c r="P228" s="276" t="e">
        <f t="shared" si="2"/>
        <v>#REF!</v>
      </c>
      <c r="Q228" s="276">
        <f t="shared" si="2"/>
        <v>146756.63132166665</v>
      </c>
      <c r="R228" s="276">
        <f t="shared" si="2"/>
        <v>129835.28745999995</v>
      </c>
      <c r="S228" s="276">
        <f t="shared" si="2"/>
        <v>-16921.343861666701</v>
      </c>
      <c r="T228" s="276">
        <f t="shared" si="2"/>
        <v>-568.87428999999997</v>
      </c>
      <c r="U228" s="276">
        <f t="shared" si="2"/>
        <v>129266.41316999999</v>
      </c>
      <c r="V228" s="276">
        <f>R228/Q228*100</f>
        <v>88.469792670167067</v>
      </c>
      <c r="W228" s="244"/>
      <c r="Y228" s="244"/>
      <c r="Z228" s="248"/>
      <c r="AA228" s="248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  <c r="BM228" s="31"/>
      <c r="BN228" s="31"/>
      <c r="BO228" s="31"/>
      <c r="BP228" s="31"/>
      <c r="BQ228" s="31"/>
      <c r="BR228" s="31"/>
      <c r="BS228" s="31"/>
      <c r="BT228" s="31"/>
      <c r="BU228" s="31"/>
      <c r="BV228" s="31"/>
      <c r="BW228" s="31"/>
      <c r="BX228" s="31"/>
      <c r="BY228" s="31"/>
      <c r="BZ228" s="31"/>
      <c r="CA228" s="31"/>
      <c r="CB228" s="31"/>
      <c r="CC228" s="31"/>
      <c r="CD228" s="31"/>
      <c r="CE228" s="31"/>
      <c r="CF228" s="31"/>
      <c r="CG228" s="31"/>
      <c r="CH228" s="31"/>
      <c r="CI228" s="31"/>
      <c r="CJ228" s="31"/>
      <c r="CK228" s="31"/>
      <c r="CL228" s="31"/>
      <c r="CM228" s="31"/>
      <c r="CN228" s="31"/>
      <c r="CO228" s="31"/>
      <c r="CP228" s="31"/>
      <c r="CQ228" s="31"/>
      <c r="CR228" s="31"/>
      <c r="CS228" s="31"/>
      <c r="CT228" s="31"/>
      <c r="CU228" s="31"/>
      <c r="CV228" s="31"/>
      <c r="CW228" s="31"/>
      <c r="CX228" s="31"/>
      <c r="CY228" s="31"/>
      <c r="CZ228" s="31"/>
      <c r="DA228" s="31"/>
      <c r="DB228" s="31"/>
      <c r="DC228" s="31"/>
      <c r="DD228" s="31"/>
      <c r="DE228" s="31"/>
      <c r="DF228" s="31"/>
      <c r="DG228" s="31"/>
      <c r="DH228" s="31"/>
      <c r="DI228" s="31"/>
      <c r="DJ228" s="31"/>
      <c r="DK228" s="31"/>
      <c r="DL228" s="31"/>
      <c r="DM228" s="31"/>
      <c r="DN228" s="31"/>
      <c r="DO228" s="31"/>
      <c r="DP228" s="31"/>
      <c r="DQ228" s="31"/>
      <c r="DR228" s="31"/>
      <c r="DS228" s="31"/>
      <c r="DT228" s="31"/>
      <c r="DU228" s="31"/>
      <c r="DV228" s="31"/>
      <c r="DW228" s="31"/>
      <c r="DX228" s="31"/>
      <c r="DY228" s="31"/>
      <c r="DZ228" s="31"/>
      <c r="EA228" s="31"/>
      <c r="EB228" s="31"/>
      <c r="EC228" s="31"/>
      <c r="ED228" s="31"/>
      <c r="EE228" s="31"/>
      <c r="EF228" s="31"/>
      <c r="EG228" s="31"/>
      <c r="EH228" s="31"/>
      <c r="EI228" s="31"/>
      <c r="EJ228" s="31"/>
      <c r="EK228" s="31"/>
      <c r="EL228" s="31"/>
      <c r="EM228" s="31"/>
      <c r="EN228" s="31"/>
      <c r="EO228" s="31"/>
      <c r="EP228" s="31"/>
      <c r="EQ228" s="31"/>
      <c r="ER228" s="31"/>
      <c r="ES228" s="31"/>
      <c r="ET228" s="31"/>
      <c r="EU228" s="31"/>
      <c r="EV228" s="31"/>
      <c r="EW228" s="31"/>
      <c r="EX228" s="31"/>
      <c r="EY228" s="31"/>
      <c r="EZ228" s="31"/>
      <c r="FA228" s="31"/>
      <c r="FB228" s="31"/>
      <c r="FC228" s="31"/>
      <c r="FD228" s="31"/>
      <c r="FE228" s="31"/>
      <c r="FF228" s="31"/>
      <c r="FG228" s="31"/>
      <c r="FH228" s="31"/>
      <c r="FI228" s="31"/>
      <c r="FJ228" s="31"/>
      <c r="FK228" s="31"/>
      <c r="FL228" s="31"/>
      <c r="FM228" s="31"/>
      <c r="FN228" s="31"/>
      <c r="FO228" s="31"/>
      <c r="FP228" s="31"/>
      <c r="FQ228" s="31"/>
      <c r="FR228" s="31"/>
      <c r="FS228" s="31"/>
      <c r="FT228" s="31"/>
      <c r="FU228" s="31"/>
      <c r="FV228" s="31"/>
      <c r="FW228" s="31"/>
      <c r="FX228" s="31"/>
      <c r="FY228" s="31"/>
      <c r="FZ228" s="31"/>
      <c r="GA228" s="31"/>
      <c r="GB228" s="31"/>
      <c r="GC228" s="31"/>
      <c r="GD228" s="31"/>
      <c r="GE228" s="31"/>
      <c r="GF228" s="31"/>
      <c r="GG228" s="31"/>
      <c r="GH228" s="31"/>
      <c r="GI228" s="31"/>
      <c r="GJ228" s="31"/>
      <c r="GK228" s="31"/>
      <c r="GL228" s="31"/>
      <c r="GM228" s="31"/>
      <c r="GN228" s="31"/>
      <c r="GO228" s="31"/>
      <c r="GP228" s="31"/>
    </row>
    <row r="229" spans="1:198" ht="30" x14ac:dyDescent="0.25">
      <c r="A229" s="16" t="s">
        <v>43</v>
      </c>
      <c r="B229" s="28">
        <f t="shared" si="1"/>
        <v>233950</v>
      </c>
      <c r="C229" s="28">
        <f t="shared" si="1"/>
        <v>38991</v>
      </c>
      <c r="D229" s="71">
        <f t="shared" si="1"/>
        <v>33027</v>
      </c>
      <c r="E229" s="71">
        <f t="shared" ref="E229:E240" si="3">D229/C229*100</f>
        <v>84.704162499038233</v>
      </c>
      <c r="F229" s="277">
        <f t="shared" ref="F229:U229" si="4">SUM(F217,F205,F193,F181,F169,F157,F145,F133,F118,F106,F94,F82,F70,F58,F46,F34,F22,F9)</f>
        <v>705287.35467999987</v>
      </c>
      <c r="G229" s="277">
        <f t="shared" si="4"/>
        <v>705287.35467999987</v>
      </c>
      <c r="H229" s="277" t="e">
        <f t="shared" si="4"/>
        <v>#REF!</v>
      </c>
      <c r="I229" s="277" t="e">
        <f t="shared" si="4"/>
        <v>#REF!</v>
      </c>
      <c r="J229" s="277" t="e">
        <f t="shared" si="4"/>
        <v>#REF!</v>
      </c>
      <c r="K229" s="277" t="e">
        <f t="shared" si="4"/>
        <v>#REF!</v>
      </c>
      <c r="L229" s="277" t="e">
        <f t="shared" si="4"/>
        <v>#REF!</v>
      </c>
      <c r="M229" s="277" t="e">
        <f t="shared" si="4"/>
        <v>#REF!</v>
      </c>
      <c r="N229" s="277" t="e">
        <f t="shared" si="4"/>
        <v>#REF!</v>
      </c>
      <c r="O229" s="277" t="e">
        <f t="shared" si="4"/>
        <v>#REF!</v>
      </c>
      <c r="P229" s="277" t="e">
        <f t="shared" si="4"/>
        <v>#REF!</v>
      </c>
      <c r="Q229" s="277">
        <f t="shared" si="4"/>
        <v>117547.89244666666</v>
      </c>
      <c r="R229" s="278">
        <f t="shared" si="4"/>
        <v>100461.53791999997</v>
      </c>
      <c r="S229" s="278">
        <f t="shared" si="4"/>
        <v>-17086.354526666684</v>
      </c>
      <c r="T229" s="278">
        <f t="shared" si="4"/>
        <v>-364.78375999999997</v>
      </c>
      <c r="U229" s="277">
        <f t="shared" si="4"/>
        <v>100096.75415999998</v>
      </c>
      <c r="V229" s="278">
        <f>R229/Q229*100</f>
        <v>85.464346343411435</v>
      </c>
      <c r="W229" s="244"/>
      <c r="Y229" s="244"/>
      <c r="Z229" s="248"/>
      <c r="AA229" s="248"/>
      <c r="AB229" s="248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  <c r="BM229" s="31"/>
      <c r="BN229" s="31"/>
      <c r="BO229" s="31"/>
      <c r="BP229" s="31"/>
      <c r="BQ229" s="31"/>
      <c r="BR229" s="31"/>
      <c r="BS229" s="31"/>
      <c r="BT229" s="31"/>
      <c r="BU229" s="31"/>
      <c r="BV229" s="31"/>
      <c r="BW229" s="31"/>
      <c r="BX229" s="31"/>
      <c r="BY229" s="31"/>
      <c r="BZ229" s="31"/>
      <c r="CA229" s="31"/>
      <c r="CB229" s="31"/>
      <c r="CC229" s="31"/>
      <c r="CD229" s="31"/>
      <c r="CE229" s="31"/>
      <c r="CF229" s="31"/>
      <c r="CG229" s="31"/>
      <c r="CH229" s="31"/>
      <c r="CI229" s="31"/>
      <c r="CJ229" s="31"/>
      <c r="CK229" s="31"/>
      <c r="CL229" s="31"/>
      <c r="CM229" s="31"/>
      <c r="CN229" s="31"/>
      <c r="CO229" s="31"/>
      <c r="CP229" s="31"/>
      <c r="CQ229" s="31"/>
      <c r="CR229" s="31"/>
      <c r="CS229" s="31"/>
      <c r="CT229" s="31"/>
      <c r="CU229" s="31"/>
      <c r="CV229" s="31"/>
      <c r="CW229" s="31"/>
      <c r="CX229" s="31"/>
      <c r="CY229" s="31"/>
      <c r="CZ229" s="31"/>
      <c r="DA229" s="31"/>
      <c r="DB229" s="31"/>
      <c r="DC229" s="31"/>
      <c r="DD229" s="31"/>
      <c r="DE229" s="31"/>
      <c r="DF229" s="31"/>
      <c r="DG229" s="31"/>
      <c r="DH229" s="31"/>
      <c r="DI229" s="31"/>
      <c r="DJ229" s="31"/>
      <c r="DK229" s="31"/>
      <c r="DL229" s="31"/>
      <c r="DM229" s="31"/>
      <c r="DN229" s="31"/>
      <c r="DO229" s="31"/>
      <c r="DP229" s="31"/>
      <c r="DQ229" s="31"/>
      <c r="DR229" s="31"/>
      <c r="DS229" s="31"/>
      <c r="DT229" s="31"/>
      <c r="DU229" s="31"/>
      <c r="DV229" s="31"/>
      <c r="DW229" s="31"/>
      <c r="DX229" s="31"/>
      <c r="DY229" s="31"/>
      <c r="DZ229" s="31"/>
      <c r="EA229" s="31"/>
      <c r="EB229" s="31"/>
      <c r="EC229" s="31"/>
      <c r="ED229" s="31"/>
      <c r="EE229" s="31"/>
      <c r="EF229" s="31"/>
      <c r="EG229" s="31"/>
      <c r="EH229" s="31"/>
      <c r="EI229" s="31"/>
      <c r="EJ229" s="31"/>
      <c r="EK229" s="31"/>
      <c r="EL229" s="31"/>
      <c r="EM229" s="31"/>
      <c r="EN229" s="31"/>
      <c r="EO229" s="31"/>
      <c r="EP229" s="31"/>
      <c r="EQ229" s="31"/>
      <c r="ER229" s="31"/>
      <c r="ES229" s="31"/>
      <c r="ET229" s="31"/>
      <c r="EU229" s="31"/>
      <c r="EV229" s="31"/>
      <c r="EW229" s="31"/>
      <c r="EX229" s="31"/>
      <c r="EY229" s="31"/>
      <c r="EZ229" s="31"/>
      <c r="FA229" s="31"/>
      <c r="FB229" s="31"/>
      <c r="FC229" s="31"/>
      <c r="FD229" s="31"/>
      <c r="FE229" s="31"/>
      <c r="FF229" s="31"/>
      <c r="FG229" s="31"/>
      <c r="FH229" s="31"/>
      <c r="FI229" s="31"/>
      <c r="FJ229" s="31"/>
      <c r="FK229" s="31"/>
      <c r="FL229" s="31"/>
      <c r="FM229" s="31"/>
      <c r="FN229" s="31"/>
      <c r="FO229" s="31"/>
      <c r="FP229" s="31"/>
      <c r="FQ229" s="31"/>
      <c r="FR229" s="31"/>
      <c r="FS229" s="31"/>
      <c r="FT229" s="31"/>
      <c r="FU229" s="31"/>
      <c r="FV229" s="31"/>
      <c r="FW229" s="31"/>
      <c r="FX229" s="31"/>
      <c r="FY229" s="31"/>
      <c r="FZ229" s="31"/>
      <c r="GA229" s="31"/>
      <c r="GB229" s="31"/>
      <c r="GC229" s="31"/>
      <c r="GD229" s="31"/>
      <c r="GE229" s="31"/>
      <c r="GF229" s="31"/>
      <c r="GG229" s="31"/>
      <c r="GH229" s="31"/>
      <c r="GI229" s="31"/>
      <c r="GJ229" s="31"/>
      <c r="GK229" s="31"/>
      <c r="GL229" s="31"/>
      <c r="GM229" s="31"/>
      <c r="GN229" s="31"/>
      <c r="GO229" s="31"/>
      <c r="GP229" s="31"/>
    </row>
    <row r="230" spans="1:198" ht="45" x14ac:dyDescent="0.25">
      <c r="A230" s="16" t="s">
        <v>89</v>
      </c>
      <c r="B230" s="28">
        <f t="shared" ref="B230:V230" si="5">B119</f>
        <v>2000</v>
      </c>
      <c r="C230" s="28">
        <f t="shared" si="5"/>
        <v>333</v>
      </c>
      <c r="D230" s="28">
        <f t="shared" si="5"/>
        <v>245</v>
      </c>
      <c r="E230" s="28">
        <f t="shared" si="5"/>
        <v>73.573573573573569</v>
      </c>
      <c r="F230" s="278">
        <f t="shared" si="5"/>
        <v>7475.74</v>
      </c>
      <c r="G230" s="278">
        <f t="shared" si="5"/>
        <v>7475.74</v>
      </c>
      <c r="H230" s="278" t="e">
        <f t="shared" si="5"/>
        <v>#REF!</v>
      </c>
      <c r="I230" s="278" t="e">
        <f t="shared" si="5"/>
        <v>#REF!</v>
      </c>
      <c r="J230" s="278" t="e">
        <f t="shared" si="5"/>
        <v>#REF!</v>
      </c>
      <c r="K230" s="278" t="e">
        <f t="shared" si="5"/>
        <v>#REF!</v>
      </c>
      <c r="L230" s="278" t="e">
        <f t="shared" si="5"/>
        <v>#REF!</v>
      </c>
      <c r="M230" s="278" t="e">
        <f t="shared" si="5"/>
        <v>#REF!</v>
      </c>
      <c r="N230" s="278" t="e">
        <f t="shared" si="5"/>
        <v>#REF!</v>
      </c>
      <c r="O230" s="278" t="e">
        <f t="shared" si="5"/>
        <v>#REF!</v>
      </c>
      <c r="P230" s="278" t="e">
        <f t="shared" si="5"/>
        <v>#REF!</v>
      </c>
      <c r="Q230" s="278">
        <f t="shared" si="5"/>
        <v>1245.9566666666667</v>
      </c>
      <c r="R230" s="278">
        <f t="shared" si="5"/>
        <v>800.70020999999997</v>
      </c>
      <c r="S230" s="277">
        <f t="shared" si="5"/>
        <v>-445.25645666666674</v>
      </c>
      <c r="T230" s="277">
        <f t="shared" si="5"/>
        <v>0</v>
      </c>
      <c r="U230" s="277">
        <f t="shared" si="5"/>
        <v>800.70020999999997</v>
      </c>
      <c r="V230" s="278">
        <f t="shared" si="5"/>
        <v>64.263889059812129</v>
      </c>
      <c r="W230" s="244"/>
      <c r="Y230" s="244"/>
      <c r="Z230" s="248"/>
      <c r="AA230" s="248"/>
      <c r="AB230" s="248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  <c r="BM230" s="31"/>
      <c r="BN230" s="31"/>
      <c r="BO230" s="31"/>
      <c r="BP230" s="31"/>
      <c r="BQ230" s="31"/>
      <c r="BR230" s="31"/>
      <c r="BS230" s="31"/>
      <c r="BT230" s="31"/>
      <c r="BU230" s="31"/>
      <c r="BV230" s="31"/>
      <c r="BW230" s="31"/>
      <c r="BX230" s="31"/>
      <c r="BY230" s="31"/>
      <c r="BZ230" s="31"/>
      <c r="CA230" s="31"/>
      <c r="CB230" s="31"/>
      <c r="CC230" s="31"/>
      <c r="CD230" s="31"/>
      <c r="CE230" s="31"/>
      <c r="CF230" s="31"/>
      <c r="CG230" s="31"/>
      <c r="CH230" s="31"/>
      <c r="CI230" s="31"/>
      <c r="CJ230" s="31"/>
      <c r="CK230" s="31"/>
      <c r="CL230" s="31"/>
      <c r="CM230" s="31"/>
      <c r="CN230" s="31"/>
      <c r="CO230" s="31"/>
      <c r="CP230" s="31"/>
      <c r="CQ230" s="31"/>
      <c r="CR230" s="31"/>
      <c r="CS230" s="31"/>
      <c r="CT230" s="31"/>
      <c r="CU230" s="31"/>
      <c r="CV230" s="31"/>
      <c r="CW230" s="31"/>
      <c r="CX230" s="31"/>
      <c r="CY230" s="31"/>
      <c r="CZ230" s="31"/>
      <c r="DA230" s="31"/>
      <c r="DB230" s="31"/>
      <c r="DC230" s="31"/>
      <c r="DD230" s="31"/>
      <c r="DE230" s="31"/>
      <c r="DF230" s="31"/>
      <c r="DG230" s="31"/>
      <c r="DH230" s="31"/>
      <c r="DI230" s="31"/>
      <c r="DJ230" s="31"/>
      <c r="DK230" s="31"/>
      <c r="DL230" s="31"/>
      <c r="DM230" s="31"/>
      <c r="DN230" s="31"/>
      <c r="DO230" s="31"/>
      <c r="DP230" s="31"/>
      <c r="DQ230" s="31"/>
      <c r="DR230" s="31"/>
      <c r="DS230" s="31"/>
      <c r="DT230" s="31"/>
      <c r="DU230" s="31"/>
      <c r="DV230" s="31"/>
      <c r="DW230" s="31"/>
      <c r="DX230" s="31"/>
      <c r="DY230" s="31"/>
      <c r="DZ230" s="31"/>
      <c r="EA230" s="31"/>
      <c r="EB230" s="31"/>
      <c r="EC230" s="31"/>
      <c r="ED230" s="31"/>
      <c r="EE230" s="31"/>
      <c r="EF230" s="31"/>
      <c r="EG230" s="31"/>
      <c r="EH230" s="31"/>
      <c r="EI230" s="31"/>
      <c r="EJ230" s="31"/>
      <c r="EK230" s="31"/>
      <c r="EL230" s="31"/>
      <c r="EM230" s="31"/>
      <c r="EN230" s="31"/>
      <c r="EO230" s="31"/>
      <c r="EP230" s="31"/>
      <c r="EQ230" s="31"/>
      <c r="ER230" s="31"/>
      <c r="ES230" s="31"/>
      <c r="ET230" s="31"/>
      <c r="EU230" s="31"/>
      <c r="EV230" s="31"/>
      <c r="EW230" s="31"/>
      <c r="EX230" s="31"/>
      <c r="EY230" s="31"/>
      <c r="EZ230" s="31"/>
      <c r="FA230" s="31"/>
      <c r="FB230" s="31"/>
      <c r="FC230" s="31"/>
      <c r="FD230" s="31"/>
      <c r="FE230" s="31"/>
      <c r="FF230" s="31"/>
      <c r="FG230" s="31"/>
      <c r="FH230" s="31"/>
      <c r="FI230" s="31"/>
      <c r="FJ230" s="31"/>
      <c r="FK230" s="31"/>
      <c r="FL230" s="31"/>
      <c r="FM230" s="31"/>
      <c r="FN230" s="31"/>
      <c r="FO230" s="31"/>
      <c r="FP230" s="31"/>
      <c r="FQ230" s="31"/>
      <c r="FR230" s="31"/>
      <c r="FS230" s="31"/>
      <c r="FT230" s="31"/>
      <c r="FU230" s="31"/>
      <c r="FV230" s="31"/>
      <c r="FW230" s="31"/>
      <c r="FX230" s="31"/>
      <c r="FY230" s="31"/>
      <c r="FZ230" s="31"/>
      <c r="GA230" s="31"/>
      <c r="GB230" s="31"/>
      <c r="GC230" s="31"/>
      <c r="GD230" s="31"/>
      <c r="GE230" s="31"/>
      <c r="GF230" s="31"/>
      <c r="GG230" s="31"/>
      <c r="GH230" s="31"/>
      <c r="GI230" s="31"/>
      <c r="GJ230" s="31"/>
      <c r="GK230" s="31"/>
      <c r="GL230" s="31"/>
      <c r="GM230" s="31"/>
      <c r="GN230" s="31"/>
      <c r="GO230" s="31"/>
      <c r="GP230" s="31"/>
    </row>
    <row r="231" spans="1:198" ht="30" x14ac:dyDescent="0.25">
      <c r="A231" s="16" t="s">
        <v>44</v>
      </c>
      <c r="B231" s="28">
        <f t="shared" ref="B231:D233" si="6">SUM(B218,B206,B194,B182,B170,B158,B146,B134,B120,B107,B95,B83,B71,B59,B47,B35,B23,B10)</f>
        <v>70652</v>
      </c>
      <c r="C231" s="28">
        <f t="shared" si="6"/>
        <v>11776</v>
      </c>
      <c r="D231" s="28">
        <f t="shared" si="6"/>
        <v>12506</v>
      </c>
      <c r="E231" s="28">
        <f t="shared" si="3"/>
        <v>106.19904891304348</v>
      </c>
      <c r="F231" s="278">
        <f t="shared" ref="F231:U231" si="7">SUM(F218,F206,F194,F182,F170,F158,F146,F134,F120,F107,F95,F83,F71,F59,F47,F35,F23,F10)</f>
        <v>122118.35953999999</v>
      </c>
      <c r="G231" s="278">
        <f t="shared" si="7"/>
        <v>122118.35953999999</v>
      </c>
      <c r="H231" s="278" t="e">
        <f t="shared" si="7"/>
        <v>#REF!</v>
      </c>
      <c r="I231" s="278" t="e">
        <f t="shared" si="7"/>
        <v>#REF!</v>
      </c>
      <c r="J231" s="278" t="e">
        <f t="shared" si="7"/>
        <v>#REF!</v>
      </c>
      <c r="K231" s="278" t="e">
        <f t="shared" si="7"/>
        <v>#REF!</v>
      </c>
      <c r="L231" s="278" t="e">
        <f t="shared" si="7"/>
        <v>#REF!</v>
      </c>
      <c r="M231" s="278" t="e">
        <f t="shared" si="7"/>
        <v>#REF!</v>
      </c>
      <c r="N231" s="278" t="e">
        <f t="shared" si="7"/>
        <v>#REF!</v>
      </c>
      <c r="O231" s="278" t="e">
        <f t="shared" si="7"/>
        <v>#REF!</v>
      </c>
      <c r="P231" s="278" t="e">
        <f t="shared" si="7"/>
        <v>#REF!</v>
      </c>
      <c r="Q231" s="278">
        <f t="shared" si="7"/>
        <v>20353.059923333334</v>
      </c>
      <c r="R231" s="278">
        <f t="shared" si="7"/>
        <v>21813.761469999983</v>
      </c>
      <c r="S231" s="277">
        <f t="shared" si="7"/>
        <v>1460.7015466666505</v>
      </c>
      <c r="T231" s="277">
        <f t="shared" si="7"/>
        <v>-78.098590000000002</v>
      </c>
      <c r="U231" s="277">
        <f t="shared" si="7"/>
        <v>21735.662879999982</v>
      </c>
      <c r="V231" s="278">
        <f>R231/Q231*100</f>
        <v>107.17681543791879</v>
      </c>
      <c r="W231" s="244"/>
      <c r="Y231" s="244"/>
      <c r="Z231" s="248"/>
      <c r="AA231" s="248"/>
      <c r="AB231" s="248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  <c r="BM231" s="31"/>
      <c r="BN231" s="31"/>
      <c r="BO231" s="31"/>
      <c r="BP231" s="31"/>
      <c r="BQ231" s="31"/>
      <c r="BR231" s="31"/>
      <c r="BS231" s="31"/>
      <c r="BT231" s="31"/>
      <c r="BU231" s="31"/>
      <c r="BV231" s="31"/>
      <c r="BW231" s="31"/>
      <c r="BX231" s="31"/>
      <c r="BY231" s="31"/>
      <c r="BZ231" s="31"/>
      <c r="CA231" s="31"/>
      <c r="CB231" s="31"/>
      <c r="CC231" s="31"/>
      <c r="CD231" s="31"/>
      <c r="CE231" s="31"/>
      <c r="CF231" s="31"/>
      <c r="CG231" s="31"/>
      <c r="CH231" s="31"/>
      <c r="CI231" s="31"/>
      <c r="CJ231" s="31"/>
      <c r="CK231" s="31"/>
      <c r="CL231" s="31"/>
      <c r="CM231" s="31"/>
      <c r="CN231" s="31"/>
      <c r="CO231" s="31"/>
      <c r="CP231" s="31"/>
      <c r="CQ231" s="31"/>
      <c r="CR231" s="31"/>
      <c r="CS231" s="31"/>
      <c r="CT231" s="31"/>
      <c r="CU231" s="31"/>
      <c r="CV231" s="31"/>
      <c r="CW231" s="31"/>
      <c r="CX231" s="31"/>
      <c r="CY231" s="31"/>
      <c r="CZ231" s="31"/>
      <c r="DA231" s="31"/>
      <c r="DB231" s="31"/>
      <c r="DC231" s="31"/>
      <c r="DD231" s="31"/>
      <c r="DE231" s="31"/>
      <c r="DF231" s="31"/>
      <c r="DG231" s="31"/>
      <c r="DH231" s="31"/>
      <c r="DI231" s="31"/>
      <c r="DJ231" s="31"/>
      <c r="DK231" s="31"/>
      <c r="DL231" s="31"/>
      <c r="DM231" s="31"/>
      <c r="DN231" s="31"/>
      <c r="DO231" s="31"/>
      <c r="DP231" s="31"/>
      <c r="DQ231" s="31"/>
      <c r="DR231" s="31"/>
      <c r="DS231" s="31"/>
      <c r="DT231" s="31"/>
      <c r="DU231" s="31"/>
      <c r="DV231" s="31"/>
      <c r="DW231" s="31"/>
      <c r="DX231" s="31"/>
      <c r="DY231" s="31"/>
      <c r="DZ231" s="31"/>
      <c r="EA231" s="31"/>
      <c r="EB231" s="31"/>
      <c r="EC231" s="31"/>
      <c r="ED231" s="31"/>
      <c r="EE231" s="31"/>
      <c r="EF231" s="31"/>
      <c r="EG231" s="31"/>
      <c r="EH231" s="31"/>
      <c r="EI231" s="31"/>
      <c r="EJ231" s="31"/>
      <c r="EK231" s="31"/>
      <c r="EL231" s="31"/>
      <c r="EM231" s="31"/>
      <c r="EN231" s="31"/>
      <c r="EO231" s="31"/>
      <c r="EP231" s="31"/>
      <c r="EQ231" s="31"/>
      <c r="ER231" s="31"/>
      <c r="ES231" s="31"/>
      <c r="ET231" s="31"/>
      <c r="EU231" s="31"/>
      <c r="EV231" s="31"/>
      <c r="EW231" s="31"/>
      <c r="EX231" s="31"/>
      <c r="EY231" s="31"/>
      <c r="EZ231" s="31"/>
      <c r="FA231" s="31"/>
      <c r="FB231" s="31"/>
      <c r="FC231" s="31"/>
      <c r="FD231" s="31"/>
      <c r="FE231" s="31"/>
      <c r="FF231" s="31"/>
      <c r="FG231" s="31"/>
      <c r="FH231" s="31"/>
      <c r="FI231" s="31"/>
      <c r="FJ231" s="31"/>
      <c r="FK231" s="31"/>
      <c r="FL231" s="31"/>
      <c r="FM231" s="31"/>
      <c r="FN231" s="31"/>
      <c r="FO231" s="31"/>
      <c r="FP231" s="31"/>
      <c r="FQ231" s="31"/>
      <c r="FR231" s="31"/>
      <c r="FS231" s="31"/>
      <c r="FT231" s="31"/>
      <c r="FU231" s="31"/>
      <c r="FV231" s="31"/>
      <c r="FW231" s="31"/>
      <c r="FX231" s="31"/>
      <c r="FY231" s="31"/>
      <c r="FZ231" s="31"/>
      <c r="GA231" s="31"/>
      <c r="GB231" s="31"/>
      <c r="GC231" s="31"/>
      <c r="GD231" s="31"/>
      <c r="GE231" s="31"/>
      <c r="GF231" s="31"/>
      <c r="GG231" s="31"/>
      <c r="GH231" s="31"/>
      <c r="GI231" s="31"/>
      <c r="GJ231" s="31"/>
      <c r="GK231" s="31"/>
      <c r="GL231" s="31"/>
      <c r="GM231" s="31"/>
      <c r="GN231" s="31"/>
      <c r="GO231" s="31"/>
      <c r="GP231" s="31"/>
    </row>
    <row r="232" spans="1:198" ht="30" x14ac:dyDescent="0.25">
      <c r="A232" s="16" t="s">
        <v>64</v>
      </c>
      <c r="B232" s="71">
        <f t="shared" si="6"/>
        <v>1523</v>
      </c>
      <c r="C232" s="71">
        <f t="shared" si="6"/>
        <v>256</v>
      </c>
      <c r="D232" s="28">
        <f t="shared" si="6"/>
        <v>432</v>
      </c>
      <c r="E232" s="28">
        <f t="shared" si="3"/>
        <v>168.75</v>
      </c>
      <c r="F232" s="278">
        <f t="shared" ref="F232:U232" si="8">SUM(F219,F207,F195,F183,F171,F159,F147,F135,F121,F108,F96,F84,F72,F60,F48,F36,F24,F11)</f>
        <v>10427.28808</v>
      </c>
      <c r="G232" s="278">
        <f t="shared" si="8"/>
        <v>10427.28808</v>
      </c>
      <c r="H232" s="278" t="e">
        <f t="shared" si="8"/>
        <v>#REF!</v>
      </c>
      <c r="I232" s="278" t="e">
        <f t="shared" si="8"/>
        <v>#REF!</v>
      </c>
      <c r="J232" s="278" t="e">
        <f t="shared" si="8"/>
        <v>#REF!</v>
      </c>
      <c r="K232" s="278" t="e">
        <f t="shared" si="8"/>
        <v>#REF!</v>
      </c>
      <c r="L232" s="278" t="e">
        <f t="shared" si="8"/>
        <v>#REF!</v>
      </c>
      <c r="M232" s="278" t="e">
        <f t="shared" si="8"/>
        <v>#REF!</v>
      </c>
      <c r="N232" s="278" t="e">
        <f t="shared" si="8"/>
        <v>#REF!</v>
      </c>
      <c r="O232" s="278" t="e">
        <f t="shared" si="8"/>
        <v>#REF!</v>
      </c>
      <c r="P232" s="278" t="e">
        <f t="shared" si="8"/>
        <v>#REF!</v>
      </c>
      <c r="Q232" s="278">
        <f t="shared" si="8"/>
        <v>1737.8813466666666</v>
      </c>
      <c r="R232" s="278">
        <f t="shared" si="8"/>
        <v>2919.3966399999999</v>
      </c>
      <c r="S232" s="277">
        <f t="shared" si="8"/>
        <v>1181.5152933333334</v>
      </c>
      <c r="T232" s="277">
        <f t="shared" si="8"/>
        <v>-49.762440000000005</v>
      </c>
      <c r="U232" s="277">
        <f t="shared" si="8"/>
        <v>2869.6342</v>
      </c>
      <c r="V232" s="278">
        <f>R232/Q232*100</f>
        <v>167.98595862712563</v>
      </c>
      <c r="W232" s="244"/>
      <c r="Y232" s="244"/>
      <c r="Z232" s="248"/>
      <c r="AA232" s="248"/>
      <c r="AB232" s="248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  <c r="BN232" s="31"/>
      <c r="BO232" s="31"/>
      <c r="BP232" s="31"/>
      <c r="BQ232" s="31"/>
      <c r="BR232" s="31"/>
      <c r="BS232" s="31"/>
      <c r="BT232" s="31"/>
      <c r="BU232" s="31"/>
      <c r="BV232" s="31"/>
      <c r="BW232" s="31"/>
      <c r="BX232" s="31"/>
      <c r="BY232" s="31"/>
      <c r="BZ232" s="31"/>
      <c r="CA232" s="31"/>
      <c r="CB232" s="31"/>
      <c r="CC232" s="31"/>
      <c r="CD232" s="31"/>
      <c r="CE232" s="31"/>
      <c r="CF232" s="31"/>
      <c r="CG232" s="31"/>
      <c r="CH232" s="31"/>
      <c r="CI232" s="31"/>
      <c r="CJ232" s="31"/>
      <c r="CK232" s="31"/>
      <c r="CL232" s="31"/>
      <c r="CM232" s="31"/>
      <c r="CN232" s="31"/>
      <c r="CO232" s="31"/>
      <c r="CP232" s="31"/>
      <c r="CQ232" s="31"/>
      <c r="CR232" s="31"/>
      <c r="CS232" s="31"/>
      <c r="CT232" s="31"/>
      <c r="CU232" s="31"/>
      <c r="CV232" s="31"/>
      <c r="CW232" s="31"/>
      <c r="CX232" s="31"/>
      <c r="CY232" s="31"/>
      <c r="CZ232" s="31"/>
      <c r="DA232" s="31"/>
      <c r="DB232" s="31"/>
      <c r="DC232" s="31"/>
      <c r="DD232" s="31"/>
      <c r="DE232" s="31"/>
      <c r="DF232" s="31"/>
      <c r="DG232" s="31"/>
      <c r="DH232" s="31"/>
      <c r="DI232" s="31"/>
      <c r="DJ232" s="31"/>
      <c r="DK232" s="31"/>
      <c r="DL232" s="31"/>
      <c r="DM232" s="31"/>
      <c r="DN232" s="31"/>
      <c r="DO232" s="31"/>
      <c r="DP232" s="31"/>
      <c r="DQ232" s="31"/>
      <c r="DR232" s="31"/>
      <c r="DS232" s="31"/>
      <c r="DT232" s="31"/>
      <c r="DU232" s="31"/>
      <c r="DV232" s="31"/>
      <c r="DW232" s="31"/>
      <c r="DX232" s="31"/>
      <c r="DY232" s="31"/>
      <c r="DZ232" s="31"/>
      <c r="EA232" s="31"/>
      <c r="EB232" s="31"/>
      <c r="EC232" s="31"/>
      <c r="ED232" s="31"/>
      <c r="EE232" s="31"/>
      <c r="EF232" s="31"/>
      <c r="EG232" s="31"/>
      <c r="EH232" s="31"/>
      <c r="EI232" s="31"/>
      <c r="EJ232" s="31"/>
      <c r="EK232" s="31"/>
      <c r="EL232" s="31"/>
      <c r="EM232" s="31"/>
      <c r="EN232" s="31"/>
      <c r="EO232" s="31"/>
      <c r="EP232" s="31"/>
      <c r="EQ232" s="31"/>
      <c r="ER232" s="31"/>
      <c r="ES232" s="31"/>
      <c r="ET232" s="31"/>
      <c r="EU232" s="31"/>
      <c r="EV232" s="31"/>
      <c r="EW232" s="31"/>
      <c r="EX232" s="31"/>
      <c r="EY232" s="31"/>
      <c r="EZ232" s="31"/>
      <c r="FA232" s="31"/>
      <c r="FB232" s="31"/>
      <c r="FC232" s="31"/>
      <c r="FD232" s="31"/>
      <c r="FE232" s="31"/>
      <c r="FF232" s="31"/>
      <c r="FG232" s="31"/>
      <c r="FH232" s="31"/>
      <c r="FI232" s="31"/>
      <c r="FJ232" s="31"/>
      <c r="FK232" s="31"/>
      <c r="FL232" s="31"/>
      <c r="FM232" s="31"/>
      <c r="FN232" s="31"/>
      <c r="FO232" s="31"/>
      <c r="FP232" s="31"/>
      <c r="FQ232" s="31"/>
      <c r="FR232" s="31"/>
      <c r="FS232" s="31"/>
      <c r="FT232" s="31"/>
      <c r="FU232" s="31"/>
      <c r="FV232" s="31"/>
      <c r="FW232" s="31"/>
      <c r="FX232" s="31"/>
      <c r="FY232" s="31"/>
      <c r="FZ232" s="31"/>
      <c r="GA232" s="31"/>
      <c r="GB232" s="31"/>
      <c r="GC232" s="31"/>
      <c r="GD232" s="31"/>
      <c r="GE232" s="31"/>
      <c r="GF232" s="31"/>
      <c r="GG232" s="31"/>
      <c r="GH232" s="31"/>
      <c r="GI232" s="31"/>
      <c r="GJ232" s="31"/>
      <c r="GK232" s="31"/>
      <c r="GL232" s="31"/>
      <c r="GM232" s="31"/>
      <c r="GN232" s="31"/>
      <c r="GO232" s="31"/>
      <c r="GP232" s="31"/>
    </row>
    <row r="233" spans="1:198" ht="30" x14ac:dyDescent="0.25">
      <c r="A233" s="16" t="s">
        <v>65</v>
      </c>
      <c r="B233" s="71">
        <f t="shared" si="6"/>
        <v>4855</v>
      </c>
      <c r="C233" s="71">
        <f t="shared" si="6"/>
        <v>809</v>
      </c>
      <c r="D233" s="28">
        <f t="shared" si="6"/>
        <v>560</v>
      </c>
      <c r="E233" s="28">
        <f t="shared" si="3"/>
        <v>69.221260815822006</v>
      </c>
      <c r="F233" s="278">
        <f t="shared" ref="F233:U233" si="9">SUM(F220,F208,F196,F184,F172,F160,F148,F136,F122,F109,F97,F85,F73,F61,F49,F37,F25,F12)</f>
        <v>34813.439129999999</v>
      </c>
      <c r="G233" s="278">
        <f t="shared" si="9"/>
        <v>34813.439129999999</v>
      </c>
      <c r="H233" s="278" t="e">
        <f t="shared" si="9"/>
        <v>#REF!</v>
      </c>
      <c r="I233" s="278" t="e">
        <f t="shared" si="9"/>
        <v>#REF!</v>
      </c>
      <c r="J233" s="278" t="e">
        <f t="shared" si="9"/>
        <v>#REF!</v>
      </c>
      <c r="K233" s="278" t="e">
        <f t="shared" si="9"/>
        <v>#REF!</v>
      </c>
      <c r="L233" s="278" t="e">
        <f t="shared" si="9"/>
        <v>#REF!</v>
      </c>
      <c r="M233" s="278" t="e">
        <f t="shared" si="9"/>
        <v>#REF!</v>
      </c>
      <c r="N233" s="278" t="e">
        <f t="shared" si="9"/>
        <v>#REF!</v>
      </c>
      <c r="O233" s="278" t="e">
        <f t="shared" si="9"/>
        <v>#REF!</v>
      </c>
      <c r="P233" s="278" t="e">
        <f t="shared" si="9"/>
        <v>#REF!</v>
      </c>
      <c r="Q233" s="278">
        <f t="shared" si="9"/>
        <v>5802.2398549999998</v>
      </c>
      <c r="R233" s="278">
        <f t="shared" si="9"/>
        <v>3839.89122</v>
      </c>
      <c r="S233" s="277">
        <f t="shared" si="9"/>
        <v>-1962.3486349999996</v>
      </c>
      <c r="T233" s="277">
        <f t="shared" si="9"/>
        <v>-76.229500000000002</v>
      </c>
      <c r="U233" s="277">
        <f t="shared" si="9"/>
        <v>3763.6617200000001</v>
      </c>
      <c r="V233" s="278">
        <f>R233/Q233*100</f>
        <v>66.179463723669173</v>
      </c>
      <c r="W233" s="244"/>
      <c r="Y233" s="244"/>
      <c r="Z233" s="248"/>
      <c r="AA233" s="248"/>
      <c r="AB233" s="248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  <c r="GF233" s="31"/>
      <c r="GG233" s="31"/>
      <c r="GH233" s="31"/>
      <c r="GI233" s="31"/>
      <c r="GJ233" s="31"/>
      <c r="GK233" s="31"/>
      <c r="GL233" s="31"/>
      <c r="GM233" s="31"/>
      <c r="GN233" s="31"/>
      <c r="GO233" s="31"/>
      <c r="GP233" s="31"/>
    </row>
    <row r="234" spans="1:198" ht="45" x14ac:dyDescent="0.25">
      <c r="A234" s="16" t="s">
        <v>86</v>
      </c>
      <c r="B234" s="71">
        <f t="shared" ref="B234:V234" si="10">B123</f>
        <v>50</v>
      </c>
      <c r="C234" s="71">
        <f t="shared" si="10"/>
        <v>8</v>
      </c>
      <c r="D234" s="28">
        <f t="shared" si="10"/>
        <v>0</v>
      </c>
      <c r="E234" s="28">
        <f t="shared" si="10"/>
        <v>0</v>
      </c>
      <c r="F234" s="278">
        <f t="shared" si="10"/>
        <v>417.60649999999993</v>
      </c>
      <c r="G234" s="278">
        <f t="shared" si="10"/>
        <v>417.60649999999993</v>
      </c>
      <c r="H234" s="278" t="e">
        <f t="shared" si="10"/>
        <v>#REF!</v>
      </c>
      <c r="I234" s="278" t="e">
        <f t="shared" si="10"/>
        <v>#REF!</v>
      </c>
      <c r="J234" s="278" t="e">
        <f t="shared" si="10"/>
        <v>#REF!</v>
      </c>
      <c r="K234" s="278" t="e">
        <f t="shared" si="10"/>
        <v>#REF!</v>
      </c>
      <c r="L234" s="278" t="e">
        <f t="shared" si="10"/>
        <v>#REF!</v>
      </c>
      <c r="M234" s="278" t="e">
        <f t="shared" si="10"/>
        <v>#REF!</v>
      </c>
      <c r="N234" s="278" t="e">
        <f t="shared" si="10"/>
        <v>#REF!</v>
      </c>
      <c r="O234" s="278" t="e">
        <f t="shared" si="10"/>
        <v>#REF!</v>
      </c>
      <c r="P234" s="278" t="e">
        <f t="shared" si="10"/>
        <v>#REF!</v>
      </c>
      <c r="Q234" s="278">
        <f t="shared" si="10"/>
        <v>69.601083333333321</v>
      </c>
      <c r="R234" s="278">
        <f t="shared" si="10"/>
        <v>0</v>
      </c>
      <c r="S234" s="277">
        <f t="shared" si="10"/>
        <v>-69.601083333333321</v>
      </c>
      <c r="T234" s="277">
        <f t="shared" si="10"/>
        <v>0</v>
      </c>
      <c r="U234" s="277">
        <f t="shared" si="10"/>
        <v>0</v>
      </c>
      <c r="V234" s="278">
        <f t="shared" si="10"/>
        <v>0</v>
      </c>
      <c r="W234" s="244"/>
      <c r="Y234" s="244"/>
      <c r="Z234" s="248"/>
      <c r="AA234" s="248"/>
      <c r="AB234" s="248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  <c r="BM234" s="31"/>
      <c r="BN234" s="31"/>
      <c r="BO234" s="31"/>
      <c r="BP234" s="31"/>
      <c r="BQ234" s="31"/>
      <c r="BR234" s="31"/>
      <c r="BS234" s="31"/>
      <c r="BT234" s="31"/>
      <c r="BU234" s="31"/>
      <c r="BV234" s="31"/>
      <c r="BW234" s="31"/>
      <c r="BX234" s="31"/>
      <c r="BY234" s="31"/>
      <c r="BZ234" s="31"/>
      <c r="CA234" s="31"/>
      <c r="CB234" s="31"/>
      <c r="CC234" s="31"/>
      <c r="CD234" s="31"/>
      <c r="CE234" s="31"/>
      <c r="CF234" s="31"/>
      <c r="CG234" s="31"/>
      <c r="CH234" s="31"/>
      <c r="CI234" s="31"/>
      <c r="CJ234" s="31"/>
      <c r="CK234" s="31"/>
      <c r="CL234" s="31"/>
      <c r="CM234" s="31"/>
      <c r="CN234" s="31"/>
      <c r="CO234" s="31"/>
      <c r="CP234" s="31"/>
      <c r="CQ234" s="31"/>
      <c r="CR234" s="31"/>
      <c r="CS234" s="31"/>
      <c r="CT234" s="31"/>
      <c r="CU234" s="31"/>
      <c r="CV234" s="31"/>
      <c r="CW234" s="31"/>
      <c r="CX234" s="31"/>
      <c r="CY234" s="31"/>
      <c r="CZ234" s="31"/>
      <c r="DA234" s="31"/>
      <c r="DB234" s="31"/>
      <c r="DC234" s="31"/>
      <c r="DD234" s="31"/>
      <c r="DE234" s="31"/>
      <c r="DF234" s="31"/>
      <c r="DG234" s="31"/>
      <c r="DH234" s="31"/>
      <c r="DI234" s="31"/>
      <c r="DJ234" s="31"/>
      <c r="DK234" s="31"/>
      <c r="DL234" s="31"/>
      <c r="DM234" s="31"/>
      <c r="DN234" s="31"/>
      <c r="DO234" s="31"/>
      <c r="DP234" s="31"/>
      <c r="DQ234" s="31"/>
      <c r="DR234" s="31"/>
      <c r="DS234" s="31"/>
      <c r="DT234" s="31"/>
      <c r="DU234" s="31"/>
      <c r="DV234" s="31"/>
      <c r="DW234" s="31"/>
      <c r="DX234" s="31"/>
      <c r="DY234" s="31"/>
      <c r="DZ234" s="31"/>
      <c r="EA234" s="31"/>
      <c r="EB234" s="31"/>
      <c r="EC234" s="31"/>
      <c r="ED234" s="31"/>
      <c r="EE234" s="31"/>
      <c r="EF234" s="31"/>
      <c r="EG234" s="31"/>
      <c r="EH234" s="31"/>
      <c r="EI234" s="31"/>
      <c r="EJ234" s="31"/>
      <c r="EK234" s="31"/>
      <c r="EL234" s="31"/>
      <c r="EM234" s="31"/>
      <c r="EN234" s="31"/>
      <c r="EO234" s="31"/>
      <c r="EP234" s="31"/>
      <c r="EQ234" s="31"/>
      <c r="ER234" s="31"/>
      <c r="ES234" s="31"/>
      <c r="ET234" s="31"/>
      <c r="EU234" s="31"/>
      <c r="EV234" s="31"/>
      <c r="EW234" s="31"/>
      <c r="EX234" s="31"/>
      <c r="EY234" s="31"/>
      <c r="EZ234" s="31"/>
      <c r="FA234" s="31"/>
      <c r="FB234" s="31"/>
      <c r="FC234" s="31"/>
      <c r="FD234" s="31"/>
      <c r="FE234" s="31"/>
      <c r="FF234" s="31"/>
      <c r="FG234" s="31"/>
      <c r="FH234" s="31"/>
      <c r="FI234" s="31"/>
      <c r="FJ234" s="31"/>
      <c r="FK234" s="31"/>
      <c r="FL234" s="31"/>
      <c r="FM234" s="31"/>
      <c r="FN234" s="31"/>
      <c r="FO234" s="31"/>
      <c r="FP234" s="31"/>
      <c r="FQ234" s="31"/>
      <c r="FR234" s="31"/>
      <c r="FS234" s="31"/>
      <c r="FT234" s="31"/>
      <c r="FU234" s="31"/>
      <c r="FV234" s="31"/>
      <c r="FW234" s="31"/>
      <c r="FX234" s="31"/>
      <c r="FY234" s="31"/>
      <c r="FZ234" s="31"/>
      <c r="GA234" s="31"/>
      <c r="GB234" s="31"/>
      <c r="GC234" s="31"/>
      <c r="GD234" s="31"/>
      <c r="GE234" s="31"/>
      <c r="GF234" s="31"/>
      <c r="GG234" s="31"/>
      <c r="GH234" s="31"/>
      <c r="GI234" s="31"/>
      <c r="GJ234" s="31"/>
      <c r="GK234" s="31"/>
      <c r="GL234" s="31"/>
      <c r="GM234" s="31"/>
      <c r="GN234" s="31"/>
      <c r="GO234" s="31"/>
      <c r="GP234" s="31"/>
    </row>
    <row r="235" spans="1:198" ht="30" x14ac:dyDescent="0.25">
      <c r="A235" s="207" t="s">
        <v>66</v>
      </c>
      <c r="B235" s="230">
        <f>SUM(B221,B209,B197,B185,B173,B161,B149,B137,B124,B110,B98,B86,B74,B62,B50,B38,B26,B13)</f>
        <v>414701</v>
      </c>
      <c r="C235" s="230">
        <f t="shared" ref="C235:D235" si="11">SUM(C221,C209,C197,C185,C173,C161,C149,C137,C124,C110,C98,C86,C74,C62,C50,C38,C26,C13)</f>
        <v>69469</v>
      </c>
      <c r="D235" s="230">
        <f t="shared" si="11"/>
        <v>67148</v>
      </c>
      <c r="E235" s="230">
        <f t="shared" si="3"/>
        <v>96.658941398321545</v>
      </c>
      <c r="F235" s="279">
        <f t="shared" ref="F235:U235" si="12">SUM(F221,F209,F197,F185,F173,F161,F149,F137,F124,F110,F98,F86,F74,F62,F50,F38,F26,F13)</f>
        <v>933347.89654999995</v>
      </c>
      <c r="G235" s="279">
        <f t="shared" si="12"/>
        <v>933347.89654999995</v>
      </c>
      <c r="H235" s="279" t="e">
        <f t="shared" si="12"/>
        <v>#REF!</v>
      </c>
      <c r="I235" s="279" t="e">
        <f t="shared" si="12"/>
        <v>#REF!</v>
      </c>
      <c r="J235" s="279" t="e">
        <f t="shared" si="12"/>
        <v>#REF!</v>
      </c>
      <c r="K235" s="279" t="e">
        <f t="shared" si="12"/>
        <v>#REF!</v>
      </c>
      <c r="L235" s="279" t="e">
        <f t="shared" si="12"/>
        <v>#REF!</v>
      </c>
      <c r="M235" s="279" t="e">
        <f t="shared" si="12"/>
        <v>#REF!</v>
      </c>
      <c r="N235" s="279" t="e">
        <f t="shared" si="12"/>
        <v>#REF!</v>
      </c>
      <c r="O235" s="279" t="e">
        <f t="shared" si="12"/>
        <v>#REF!</v>
      </c>
      <c r="P235" s="279" t="e">
        <f t="shared" si="12"/>
        <v>#REF!</v>
      </c>
      <c r="Q235" s="279">
        <f t="shared" si="12"/>
        <v>155557.98275833332</v>
      </c>
      <c r="R235" s="279">
        <f t="shared" si="12"/>
        <v>136870.86207999999</v>
      </c>
      <c r="S235" s="279">
        <f t="shared" si="12"/>
        <v>-18554.944876666672</v>
      </c>
      <c r="T235" s="279">
        <f t="shared" si="12"/>
        <v>-149.35951</v>
      </c>
      <c r="U235" s="279">
        <f t="shared" si="12"/>
        <v>136732.78641999999</v>
      </c>
      <c r="V235" s="279">
        <f>R235/Q235*100</f>
        <v>87.98703843610221</v>
      </c>
      <c r="W235" s="244"/>
      <c r="Y235" s="244"/>
      <c r="Z235" s="248"/>
      <c r="AA235" s="248"/>
      <c r="AB235" s="248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  <c r="BM235" s="31"/>
      <c r="BN235" s="31"/>
      <c r="BO235" s="31"/>
      <c r="BP235" s="31"/>
      <c r="BQ235" s="31"/>
      <c r="BR235" s="31"/>
      <c r="BS235" s="31"/>
      <c r="BT235" s="31"/>
      <c r="BU235" s="31"/>
      <c r="BV235" s="31"/>
      <c r="BW235" s="31"/>
      <c r="BX235" s="31"/>
      <c r="BY235" s="31"/>
      <c r="BZ235" s="31"/>
      <c r="CA235" s="31"/>
      <c r="CB235" s="31"/>
      <c r="CC235" s="31"/>
      <c r="CD235" s="31"/>
      <c r="CE235" s="31"/>
      <c r="CF235" s="31"/>
      <c r="CG235" s="31"/>
      <c r="CH235" s="31"/>
      <c r="CI235" s="31"/>
      <c r="CJ235" s="31"/>
      <c r="CK235" s="31"/>
      <c r="CL235" s="31"/>
      <c r="CM235" s="31"/>
      <c r="CN235" s="31"/>
      <c r="CO235" s="31"/>
      <c r="CP235" s="31"/>
      <c r="CQ235" s="31"/>
      <c r="CR235" s="31"/>
      <c r="CS235" s="31"/>
      <c r="CT235" s="31"/>
      <c r="CU235" s="31"/>
      <c r="CV235" s="31"/>
      <c r="CW235" s="31"/>
      <c r="CX235" s="31"/>
      <c r="CY235" s="31"/>
      <c r="CZ235" s="31"/>
      <c r="DA235" s="31"/>
      <c r="DB235" s="31"/>
      <c r="DC235" s="31"/>
      <c r="DD235" s="31"/>
      <c r="DE235" s="31"/>
      <c r="DF235" s="31"/>
      <c r="DG235" s="31"/>
      <c r="DH235" s="31"/>
      <c r="DI235" s="31"/>
      <c r="DJ235" s="31"/>
      <c r="DK235" s="31"/>
      <c r="DL235" s="31"/>
      <c r="DM235" s="31"/>
      <c r="DN235" s="31"/>
      <c r="DO235" s="31"/>
      <c r="DP235" s="31"/>
      <c r="DQ235" s="31"/>
      <c r="DR235" s="31"/>
      <c r="DS235" s="31"/>
      <c r="DT235" s="31"/>
      <c r="DU235" s="31"/>
      <c r="DV235" s="31"/>
      <c r="DW235" s="31"/>
      <c r="DX235" s="31"/>
      <c r="DY235" s="31"/>
      <c r="DZ235" s="31"/>
      <c r="EA235" s="31"/>
      <c r="EB235" s="31"/>
      <c r="EC235" s="31"/>
      <c r="ED235" s="31"/>
      <c r="EE235" s="31"/>
      <c r="EF235" s="31"/>
      <c r="EG235" s="31"/>
      <c r="EH235" s="31"/>
      <c r="EI235" s="31"/>
      <c r="EJ235" s="31"/>
      <c r="EK235" s="31"/>
      <c r="EL235" s="31"/>
      <c r="EM235" s="31"/>
      <c r="EN235" s="31"/>
      <c r="EO235" s="31"/>
      <c r="EP235" s="31"/>
      <c r="EQ235" s="31"/>
      <c r="ER235" s="31"/>
      <c r="ES235" s="31"/>
      <c r="ET235" s="31"/>
      <c r="EU235" s="31"/>
      <c r="EV235" s="31"/>
      <c r="EW235" s="31"/>
      <c r="EX235" s="31"/>
      <c r="EY235" s="31"/>
      <c r="EZ235" s="31"/>
      <c r="FA235" s="31"/>
      <c r="FB235" s="31"/>
      <c r="FC235" s="31"/>
      <c r="FD235" s="31"/>
      <c r="FE235" s="31"/>
      <c r="FF235" s="31"/>
      <c r="FG235" s="31"/>
      <c r="FH235" s="31"/>
      <c r="FI235" s="31"/>
      <c r="FJ235" s="31"/>
      <c r="FK235" s="31"/>
      <c r="FL235" s="31"/>
      <c r="FM235" s="31"/>
      <c r="FN235" s="31"/>
      <c r="FO235" s="31"/>
      <c r="FP235" s="31"/>
      <c r="FQ235" s="31"/>
      <c r="FR235" s="31"/>
      <c r="FS235" s="31"/>
      <c r="FT235" s="31"/>
      <c r="FU235" s="31"/>
      <c r="FV235" s="31"/>
      <c r="FW235" s="31"/>
      <c r="FX235" s="31"/>
      <c r="FY235" s="31"/>
      <c r="FZ235" s="31"/>
      <c r="GA235" s="31"/>
      <c r="GB235" s="31"/>
      <c r="GC235" s="31"/>
      <c r="GD235" s="31"/>
      <c r="GE235" s="31"/>
      <c r="GF235" s="31"/>
      <c r="GG235" s="31"/>
      <c r="GH235" s="31"/>
      <c r="GI235" s="31"/>
      <c r="GJ235" s="31"/>
      <c r="GK235" s="31"/>
      <c r="GL235" s="31"/>
      <c r="GM235" s="31"/>
      <c r="GN235" s="31"/>
      <c r="GO235" s="31"/>
      <c r="GP235" s="31"/>
    </row>
    <row r="236" spans="1:198" ht="30" x14ac:dyDescent="0.25">
      <c r="A236" s="16" t="s">
        <v>62</v>
      </c>
      <c r="B236" s="71">
        <f>SUM(B222,B210,B198,B186,B174,B162,B150,B138,B125,B111,B99,B87,B75,B63,B51,B39,B27,B14)</f>
        <v>87523</v>
      </c>
      <c r="C236" s="71">
        <f>SUM(C222,C210,C198,C186,C174,C162,C150,C138,C125,C111,C99,C87,C75,C63,C51,C39,C27,C14)</f>
        <v>14937</v>
      </c>
      <c r="D236" s="28">
        <f>SUM(D222,D210,D198,D186,D174,D162,D150,D138,D125,D111,D99,D87,D75,D63,D51,D39,D27,D14)</f>
        <v>17466</v>
      </c>
      <c r="E236" s="28">
        <f t="shared" si="3"/>
        <v>116.93111066479214</v>
      </c>
      <c r="F236" s="278">
        <f t="shared" ref="F236:U236" si="13">SUM(F222,F210,F198,F186,F174,F162,F150,F138,F125,F111,F99,F87,F75,F63,F51,F39,F27,F14)</f>
        <v>109178.9572</v>
      </c>
      <c r="G236" s="278">
        <f t="shared" si="13"/>
        <v>109178.9572</v>
      </c>
      <c r="H236" s="278" t="e">
        <f t="shared" si="13"/>
        <v>#REF!</v>
      </c>
      <c r="I236" s="278" t="e">
        <f t="shared" si="13"/>
        <v>#REF!</v>
      </c>
      <c r="J236" s="278" t="e">
        <f t="shared" si="13"/>
        <v>#REF!</v>
      </c>
      <c r="K236" s="278" t="e">
        <f t="shared" si="13"/>
        <v>#REF!</v>
      </c>
      <c r="L236" s="278" t="e">
        <f t="shared" si="13"/>
        <v>#REF!</v>
      </c>
      <c r="M236" s="278" t="e">
        <f t="shared" si="13"/>
        <v>#REF!</v>
      </c>
      <c r="N236" s="278" t="e">
        <f t="shared" si="13"/>
        <v>#REF!</v>
      </c>
      <c r="O236" s="278" t="e">
        <f t="shared" si="13"/>
        <v>#REF!</v>
      </c>
      <c r="P236" s="278" t="e">
        <f t="shared" si="13"/>
        <v>#REF!</v>
      </c>
      <c r="Q236" s="278">
        <f t="shared" si="13"/>
        <v>18196.492866666667</v>
      </c>
      <c r="R236" s="278">
        <f t="shared" si="13"/>
        <v>22438.096219999999</v>
      </c>
      <c r="S236" s="278">
        <f t="shared" si="13"/>
        <v>4241.6033533333375</v>
      </c>
      <c r="T236" s="278">
        <f t="shared" si="13"/>
        <v>-3.3323600000000004</v>
      </c>
      <c r="U236" s="278">
        <f t="shared" si="13"/>
        <v>22434.763860000003</v>
      </c>
      <c r="V236" s="278">
        <f>R236/Q236*100</f>
        <v>123.31000475978166</v>
      </c>
      <c r="W236" s="244"/>
      <c r="Y236" s="244"/>
      <c r="Z236" s="248"/>
      <c r="AA236" s="248"/>
      <c r="AB236" s="248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  <c r="BM236" s="31"/>
      <c r="BN236" s="31"/>
      <c r="BO236" s="31"/>
      <c r="BP236" s="31"/>
      <c r="BQ236" s="31"/>
      <c r="BR236" s="31"/>
      <c r="BS236" s="31"/>
      <c r="BT236" s="31"/>
      <c r="BU236" s="31"/>
      <c r="BV236" s="31"/>
      <c r="BW236" s="31"/>
      <c r="BX236" s="31"/>
      <c r="BY236" s="31"/>
      <c r="BZ236" s="31"/>
      <c r="CA236" s="31"/>
      <c r="CB236" s="31"/>
      <c r="CC236" s="31"/>
      <c r="CD236" s="31"/>
      <c r="CE236" s="31"/>
      <c r="CF236" s="31"/>
      <c r="CG236" s="31"/>
      <c r="CH236" s="31"/>
      <c r="CI236" s="31"/>
      <c r="CJ236" s="31"/>
      <c r="CK236" s="31"/>
      <c r="CL236" s="31"/>
      <c r="CM236" s="31"/>
      <c r="CN236" s="31"/>
      <c r="CO236" s="31"/>
      <c r="CP236" s="31"/>
      <c r="CQ236" s="31"/>
      <c r="CR236" s="31"/>
      <c r="CS236" s="31"/>
      <c r="CT236" s="31"/>
      <c r="CU236" s="31"/>
      <c r="CV236" s="31"/>
      <c r="CW236" s="31"/>
      <c r="CX236" s="31"/>
      <c r="CY236" s="31"/>
      <c r="CZ236" s="31"/>
      <c r="DA236" s="31"/>
      <c r="DB236" s="31"/>
      <c r="DC236" s="31"/>
      <c r="DD236" s="31"/>
      <c r="DE236" s="31"/>
      <c r="DF236" s="31"/>
      <c r="DG236" s="31"/>
      <c r="DH236" s="31"/>
      <c r="DI236" s="31"/>
      <c r="DJ236" s="31"/>
      <c r="DK236" s="31"/>
      <c r="DL236" s="31"/>
      <c r="DM236" s="31"/>
      <c r="DN236" s="31"/>
      <c r="DO236" s="31"/>
      <c r="DP236" s="31"/>
      <c r="DQ236" s="31"/>
      <c r="DR236" s="31"/>
      <c r="DS236" s="31"/>
      <c r="DT236" s="31"/>
      <c r="DU236" s="31"/>
      <c r="DV236" s="31"/>
      <c r="DW236" s="31"/>
      <c r="DX236" s="31"/>
      <c r="DY236" s="31"/>
      <c r="DZ236" s="31"/>
      <c r="EA236" s="31"/>
      <c r="EB236" s="31"/>
      <c r="EC236" s="31"/>
      <c r="ED236" s="31"/>
      <c r="EE236" s="31"/>
      <c r="EF236" s="31"/>
      <c r="EG236" s="31"/>
      <c r="EH236" s="31"/>
      <c r="EI236" s="31"/>
      <c r="EJ236" s="31"/>
      <c r="EK236" s="31"/>
      <c r="EL236" s="31"/>
      <c r="EM236" s="31"/>
      <c r="EN236" s="31"/>
      <c r="EO236" s="31"/>
      <c r="EP236" s="31"/>
      <c r="EQ236" s="31"/>
      <c r="ER236" s="31"/>
      <c r="ES236" s="31"/>
      <c r="ET236" s="31"/>
      <c r="EU236" s="31"/>
      <c r="EV236" s="31"/>
      <c r="EW236" s="31"/>
      <c r="EX236" s="31"/>
      <c r="EY236" s="31"/>
      <c r="EZ236" s="31"/>
      <c r="FA236" s="31"/>
      <c r="FB236" s="31"/>
      <c r="FC236" s="31"/>
      <c r="FD236" s="31"/>
      <c r="FE236" s="31"/>
      <c r="FF236" s="31"/>
      <c r="FG236" s="31"/>
      <c r="FH236" s="31"/>
      <c r="FI236" s="31"/>
      <c r="FJ236" s="31"/>
      <c r="FK236" s="31"/>
      <c r="FL236" s="31"/>
      <c r="FM236" s="31"/>
      <c r="FN236" s="31"/>
      <c r="FO236" s="31"/>
      <c r="FP236" s="31"/>
      <c r="FQ236" s="31"/>
      <c r="FR236" s="31"/>
      <c r="FS236" s="31"/>
      <c r="FT236" s="31"/>
      <c r="FU236" s="31"/>
      <c r="FV236" s="31"/>
      <c r="FW236" s="31"/>
      <c r="FX236" s="31"/>
      <c r="FY236" s="31"/>
      <c r="FZ236" s="31"/>
      <c r="GA236" s="31"/>
      <c r="GB236" s="31"/>
      <c r="GC236" s="31"/>
      <c r="GD236" s="31"/>
      <c r="GE236" s="31"/>
      <c r="GF236" s="31"/>
      <c r="GG236" s="31"/>
      <c r="GH236" s="31"/>
      <c r="GI236" s="31"/>
      <c r="GJ236" s="31"/>
      <c r="GK236" s="31"/>
      <c r="GL236" s="31"/>
      <c r="GM236" s="31"/>
      <c r="GN236" s="31"/>
      <c r="GO236" s="31"/>
      <c r="GP236" s="31"/>
    </row>
    <row r="237" spans="1:198" ht="45" x14ac:dyDescent="0.25">
      <c r="A237" s="16" t="s">
        <v>87</v>
      </c>
      <c r="B237" s="71">
        <f t="shared" ref="B237:V237" si="14">B126</f>
        <v>500</v>
      </c>
      <c r="C237" s="71">
        <f t="shared" si="14"/>
        <v>83</v>
      </c>
      <c r="D237" s="28">
        <f t="shared" si="14"/>
        <v>53</v>
      </c>
      <c r="E237" s="28">
        <f t="shared" si="14"/>
        <v>63.855421686746979</v>
      </c>
      <c r="F237" s="278">
        <f t="shared" si="14"/>
        <v>723.245</v>
      </c>
      <c r="G237" s="278">
        <f t="shared" si="14"/>
        <v>723.245</v>
      </c>
      <c r="H237" s="278" t="e">
        <f t="shared" si="14"/>
        <v>#REF!</v>
      </c>
      <c r="I237" s="278" t="e">
        <f t="shared" si="14"/>
        <v>#REF!</v>
      </c>
      <c r="J237" s="278" t="e">
        <f t="shared" si="14"/>
        <v>#REF!</v>
      </c>
      <c r="K237" s="278" t="e">
        <f t="shared" si="14"/>
        <v>#REF!</v>
      </c>
      <c r="L237" s="278" t="e">
        <f t="shared" si="14"/>
        <v>#REF!</v>
      </c>
      <c r="M237" s="278" t="e">
        <f t="shared" si="14"/>
        <v>#REF!</v>
      </c>
      <c r="N237" s="278" t="e">
        <f t="shared" si="14"/>
        <v>#REF!</v>
      </c>
      <c r="O237" s="278" t="e">
        <f t="shared" si="14"/>
        <v>#REF!</v>
      </c>
      <c r="P237" s="278" t="e">
        <f t="shared" si="14"/>
        <v>#REF!</v>
      </c>
      <c r="Q237" s="278">
        <f t="shared" si="14"/>
        <v>120.54083333333334</v>
      </c>
      <c r="R237" s="278">
        <f t="shared" si="14"/>
        <v>75.904470000000003</v>
      </c>
      <c r="S237" s="278">
        <f t="shared" si="14"/>
        <v>-44.636363333333335</v>
      </c>
      <c r="T237" s="278">
        <f t="shared" si="14"/>
        <v>0</v>
      </c>
      <c r="U237" s="278">
        <f t="shared" si="14"/>
        <v>75.904470000000003</v>
      </c>
      <c r="V237" s="278">
        <f t="shared" si="14"/>
        <v>62.969923055119637</v>
      </c>
      <c r="W237" s="244"/>
      <c r="Y237" s="244"/>
      <c r="Z237" s="248"/>
      <c r="AA237" s="248"/>
      <c r="AB237" s="248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  <c r="BM237" s="31"/>
      <c r="BN237" s="31"/>
      <c r="BO237" s="31"/>
      <c r="BP237" s="31"/>
      <c r="BQ237" s="31"/>
      <c r="BR237" s="31"/>
      <c r="BS237" s="31"/>
      <c r="BT237" s="31"/>
      <c r="BU237" s="31"/>
      <c r="BV237" s="31"/>
      <c r="BW237" s="31"/>
      <c r="BX237" s="31"/>
      <c r="BY237" s="31"/>
      <c r="BZ237" s="31"/>
      <c r="CA237" s="31"/>
      <c r="CB237" s="31"/>
      <c r="CC237" s="31"/>
      <c r="CD237" s="31"/>
      <c r="CE237" s="31"/>
      <c r="CF237" s="31"/>
      <c r="CG237" s="31"/>
      <c r="CH237" s="31"/>
      <c r="CI237" s="31"/>
      <c r="CJ237" s="31"/>
      <c r="CK237" s="31"/>
      <c r="CL237" s="31"/>
      <c r="CM237" s="31"/>
      <c r="CN237" s="31"/>
      <c r="CO237" s="31"/>
      <c r="CP237" s="31"/>
      <c r="CQ237" s="31"/>
      <c r="CR237" s="31"/>
      <c r="CS237" s="31"/>
      <c r="CT237" s="31"/>
      <c r="CU237" s="31"/>
      <c r="CV237" s="31"/>
      <c r="CW237" s="31"/>
      <c r="CX237" s="31"/>
      <c r="CY237" s="31"/>
      <c r="CZ237" s="31"/>
      <c r="DA237" s="31"/>
      <c r="DB237" s="31"/>
      <c r="DC237" s="31"/>
      <c r="DD237" s="31"/>
      <c r="DE237" s="31"/>
      <c r="DF237" s="31"/>
      <c r="DG237" s="31"/>
      <c r="DH237" s="31"/>
      <c r="DI237" s="31"/>
      <c r="DJ237" s="31"/>
      <c r="DK237" s="31"/>
      <c r="DL237" s="31"/>
      <c r="DM237" s="31"/>
      <c r="DN237" s="31"/>
      <c r="DO237" s="31"/>
      <c r="DP237" s="31"/>
      <c r="DQ237" s="31"/>
      <c r="DR237" s="31"/>
      <c r="DS237" s="31"/>
      <c r="DT237" s="31"/>
      <c r="DU237" s="31"/>
      <c r="DV237" s="31"/>
      <c r="DW237" s="31"/>
      <c r="DX237" s="31"/>
      <c r="DY237" s="31"/>
      <c r="DZ237" s="31"/>
      <c r="EA237" s="31"/>
      <c r="EB237" s="31"/>
      <c r="EC237" s="31"/>
      <c r="ED237" s="31"/>
      <c r="EE237" s="31"/>
      <c r="EF237" s="31"/>
      <c r="EG237" s="31"/>
      <c r="EH237" s="31"/>
      <c r="EI237" s="31"/>
      <c r="EJ237" s="31"/>
      <c r="EK237" s="31"/>
      <c r="EL237" s="31"/>
      <c r="EM237" s="31"/>
      <c r="EN237" s="31"/>
      <c r="EO237" s="31"/>
      <c r="EP237" s="31"/>
      <c r="EQ237" s="31"/>
      <c r="ER237" s="31"/>
      <c r="ES237" s="31"/>
      <c r="ET237" s="31"/>
      <c r="EU237" s="31"/>
      <c r="EV237" s="31"/>
      <c r="EW237" s="31"/>
      <c r="EX237" s="31"/>
      <c r="EY237" s="31"/>
      <c r="EZ237" s="31"/>
      <c r="FA237" s="31"/>
      <c r="FB237" s="31"/>
      <c r="FC237" s="31"/>
      <c r="FD237" s="31"/>
      <c r="FE237" s="31"/>
      <c r="FF237" s="31"/>
      <c r="FG237" s="31"/>
      <c r="FH237" s="31"/>
      <c r="FI237" s="31"/>
      <c r="FJ237" s="31"/>
      <c r="FK237" s="31"/>
      <c r="FL237" s="31"/>
      <c r="FM237" s="31"/>
      <c r="FN237" s="31"/>
      <c r="FO237" s="31"/>
      <c r="FP237" s="31"/>
      <c r="FQ237" s="31"/>
      <c r="FR237" s="31"/>
      <c r="FS237" s="31"/>
      <c r="FT237" s="31"/>
      <c r="FU237" s="31"/>
      <c r="FV237" s="31"/>
      <c r="FW237" s="31"/>
      <c r="FX237" s="31"/>
      <c r="FY237" s="31"/>
      <c r="FZ237" s="31"/>
      <c r="GA237" s="31"/>
      <c r="GB237" s="31"/>
      <c r="GC237" s="31"/>
      <c r="GD237" s="31"/>
      <c r="GE237" s="31"/>
      <c r="GF237" s="31"/>
      <c r="GG237" s="31"/>
      <c r="GH237" s="31"/>
      <c r="GI237" s="31"/>
      <c r="GJ237" s="31"/>
      <c r="GK237" s="31"/>
      <c r="GL237" s="31"/>
      <c r="GM237" s="31"/>
      <c r="GN237" s="31"/>
      <c r="GO237" s="31"/>
      <c r="GP237" s="31"/>
    </row>
    <row r="238" spans="1:198" ht="31.5" customHeight="1" x14ac:dyDescent="0.25">
      <c r="A238" s="75" t="s">
        <v>90</v>
      </c>
      <c r="B238" s="71">
        <f>SUBTOTAL(9,B223,B211,B199,B187,B175,B163,B151,B139,B127,B112,B100,B88,B76,B64,B52,B40,B28,B15)</f>
        <v>0</v>
      </c>
      <c r="C238" s="71">
        <f t="shared" ref="C238:D238" si="15">SUBTOTAL(9,C223,C211,C199,C187,C175,C163,C151,C139,C127,C112,C100,C88,C76,C64,C52,C40,C28,C15)</f>
        <v>0</v>
      </c>
      <c r="D238" s="71">
        <f t="shared" si="15"/>
        <v>945</v>
      </c>
      <c r="E238" s="71"/>
      <c r="F238" s="278">
        <f t="shared" ref="F238:U238" si="16">SUBTOTAL(9,F223,F211,F199,F187,F175,F163,F151,F139,F127,F112,F100,F88,F76,F64,F52,F40,F28,F15)</f>
        <v>0</v>
      </c>
      <c r="G238" s="278">
        <f t="shared" si="16"/>
        <v>0</v>
      </c>
      <c r="H238" s="278" t="e">
        <f t="shared" si="16"/>
        <v>#REF!</v>
      </c>
      <c r="I238" s="278" t="e">
        <f t="shared" si="16"/>
        <v>#REF!</v>
      </c>
      <c r="J238" s="278" t="e">
        <f t="shared" si="16"/>
        <v>#REF!</v>
      </c>
      <c r="K238" s="278" t="e">
        <f t="shared" si="16"/>
        <v>#REF!</v>
      </c>
      <c r="L238" s="278" t="e">
        <f t="shared" si="16"/>
        <v>#REF!</v>
      </c>
      <c r="M238" s="71" t="e">
        <f t="shared" si="16"/>
        <v>#REF!</v>
      </c>
      <c r="N238" s="71" t="e">
        <f t="shared" si="16"/>
        <v>#REF!</v>
      </c>
      <c r="O238" s="71" t="e">
        <f t="shared" si="16"/>
        <v>#REF!</v>
      </c>
      <c r="P238" s="71" t="e">
        <f t="shared" si="16"/>
        <v>#REF!</v>
      </c>
      <c r="Q238" s="71">
        <f t="shared" si="16"/>
        <v>0</v>
      </c>
      <c r="R238" s="28">
        <f t="shared" si="16"/>
        <v>0</v>
      </c>
      <c r="S238" s="71">
        <f t="shared" si="16"/>
        <v>0</v>
      </c>
      <c r="T238" s="71">
        <f t="shared" si="16"/>
        <v>0</v>
      </c>
      <c r="U238" s="624">
        <f t="shared" si="16"/>
        <v>1302.7328199999997</v>
      </c>
      <c r="V238" s="71"/>
      <c r="W238" s="244"/>
      <c r="Y238" s="244"/>
      <c r="Z238" s="248"/>
      <c r="AA238" s="248"/>
      <c r="AB238" s="248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  <c r="BM238" s="31"/>
      <c r="BN238" s="31"/>
      <c r="BO238" s="31"/>
      <c r="BP238" s="31"/>
      <c r="BQ238" s="31"/>
      <c r="BR238" s="31"/>
      <c r="BS238" s="31"/>
      <c r="BT238" s="31"/>
      <c r="BU238" s="31"/>
      <c r="BV238" s="31"/>
      <c r="BW238" s="31"/>
      <c r="BX238" s="31"/>
      <c r="BY238" s="31"/>
      <c r="BZ238" s="31"/>
      <c r="CA238" s="31"/>
      <c r="CB238" s="31"/>
      <c r="CC238" s="31"/>
      <c r="CD238" s="31"/>
      <c r="CE238" s="31"/>
      <c r="CF238" s="31"/>
      <c r="CG238" s="31"/>
      <c r="CH238" s="31"/>
      <c r="CI238" s="31"/>
      <c r="CJ238" s="31"/>
      <c r="CK238" s="31"/>
      <c r="CL238" s="31"/>
      <c r="CM238" s="31"/>
      <c r="CN238" s="31"/>
      <c r="CO238" s="31"/>
      <c r="CP238" s="31"/>
      <c r="CQ238" s="31"/>
      <c r="CR238" s="31"/>
      <c r="CS238" s="31"/>
      <c r="CT238" s="31"/>
      <c r="CU238" s="31"/>
      <c r="CV238" s="31"/>
      <c r="CW238" s="31"/>
      <c r="CX238" s="31"/>
      <c r="CY238" s="31"/>
      <c r="CZ238" s="31"/>
      <c r="DA238" s="31"/>
      <c r="DB238" s="31"/>
      <c r="DC238" s="31"/>
      <c r="DD238" s="31"/>
      <c r="DE238" s="31"/>
      <c r="DF238" s="31"/>
      <c r="DG238" s="31"/>
      <c r="DH238" s="31"/>
      <c r="DI238" s="31"/>
      <c r="DJ238" s="31"/>
      <c r="DK238" s="31"/>
      <c r="DL238" s="31"/>
      <c r="DM238" s="31"/>
      <c r="DN238" s="31"/>
      <c r="DO238" s="31"/>
      <c r="DP238" s="31"/>
      <c r="DQ238" s="31"/>
      <c r="DR238" s="31"/>
      <c r="DS238" s="31"/>
      <c r="DT238" s="31"/>
      <c r="DU238" s="31"/>
      <c r="DV238" s="31"/>
      <c r="DW238" s="31"/>
      <c r="DX238" s="31"/>
      <c r="DY238" s="31"/>
      <c r="DZ238" s="31"/>
      <c r="EA238" s="31"/>
      <c r="EB238" s="31"/>
      <c r="EC238" s="31"/>
      <c r="ED238" s="31"/>
      <c r="EE238" s="31"/>
      <c r="EF238" s="31"/>
      <c r="EG238" s="31"/>
      <c r="EH238" s="31"/>
      <c r="EI238" s="31"/>
      <c r="EJ238" s="31"/>
      <c r="EK238" s="31"/>
      <c r="EL238" s="31"/>
      <c r="EM238" s="31"/>
      <c r="EN238" s="31"/>
      <c r="EO238" s="31"/>
      <c r="EP238" s="31"/>
      <c r="EQ238" s="31"/>
      <c r="ER238" s="31"/>
      <c r="ES238" s="31"/>
      <c r="ET238" s="31"/>
      <c r="EU238" s="31"/>
      <c r="EV238" s="31"/>
      <c r="EW238" s="31"/>
      <c r="EX238" s="31"/>
      <c r="EY238" s="31"/>
      <c r="EZ238" s="31"/>
      <c r="FA238" s="31"/>
      <c r="FB238" s="31"/>
      <c r="FC238" s="31"/>
      <c r="FD238" s="31"/>
      <c r="FE238" s="31"/>
      <c r="FF238" s="31"/>
      <c r="FG238" s="31"/>
      <c r="FH238" s="31"/>
      <c r="FI238" s="31"/>
      <c r="FJ238" s="31"/>
      <c r="FK238" s="31"/>
      <c r="FL238" s="31"/>
      <c r="FM238" s="31"/>
      <c r="FN238" s="31"/>
      <c r="FO238" s="31"/>
      <c r="FP238" s="31"/>
      <c r="FQ238" s="31"/>
      <c r="FR238" s="31"/>
      <c r="FS238" s="31"/>
      <c r="FT238" s="31"/>
      <c r="FU238" s="31"/>
      <c r="FV238" s="31"/>
      <c r="FW238" s="31"/>
      <c r="FX238" s="31"/>
      <c r="FY238" s="31"/>
      <c r="FZ238" s="31"/>
      <c r="GA238" s="31"/>
      <c r="GB238" s="31"/>
      <c r="GC238" s="31"/>
      <c r="GD238" s="31"/>
      <c r="GE238" s="31"/>
      <c r="GF238" s="31"/>
      <c r="GG238" s="31"/>
      <c r="GH238" s="31"/>
      <c r="GI238" s="31"/>
      <c r="GJ238" s="31"/>
      <c r="GK238" s="31"/>
      <c r="GL238" s="31"/>
      <c r="GM238" s="31"/>
      <c r="GN238" s="31"/>
      <c r="GO238" s="31"/>
      <c r="GP238" s="31"/>
    </row>
    <row r="239" spans="1:198" ht="60" x14ac:dyDescent="0.25">
      <c r="A239" s="16" t="s">
        <v>45</v>
      </c>
      <c r="B239" s="71">
        <f t="shared" ref="B239:D240" si="17">SUM(B224,B212,B200,B188,B176,B164,B152,B140,B128,B113,B101,B89,B77,B65,B53,B41,B29,B16)</f>
        <v>240022</v>
      </c>
      <c r="C239" s="71">
        <f t="shared" si="17"/>
        <v>40006</v>
      </c>
      <c r="D239" s="28">
        <f t="shared" si="17"/>
        <v>35853</v>
      </c>
      <c r="E239" s="28">
        <f t="shared" si="3"/>
        <v>89.619057141428783</v>
      </c>
      <c r="F239" s="278">
        <f t="shared" ref="F239:U239" si="18">SUM(F224,F212,F200,F188,F176,F164,F152,F140,F128,F113,F101,F89,F77,F65,F53,F41,F29,F16)</f>
        <v>704731.13844999997</v>
      </c>
      <c r="G239" s="278">
        <f t="shared" si="18"/>
        <v>704731.13844999997</v>
      </c>
      <c r="H239" s="278" t="e">
        <f t="shared" si="18"/>
        <v>#REF!</v>
      </c>
      <c r="I239" s="278" t="e">
        <f t="shared" si="18"/>
        <v>#REF!</v>
      </c>
      <c r="J239" s="278" t="e">
        <f t="shared" si="18"/>
        <v>#REF!</v>
      </c>
      <c r="K239" s="278" t="e">
        <f t="shared" si="18"/>
        <v>#REF!</v>
      </c>
      <c r="L239" s="278" t="e">
        <f t="shared" si="18"/>
        <v>#REF!</v>
      </c>
      <c r="M239" s="278" t="e">
        <f t="shared" si="18"/>
        <v>#REF!</v>
      </c>
      <c r="N239" s="278" t="e">
        <f t="shared" si="18"/>
        <v>#REF!</v>
      </c>
      <c r="O239" s="278" t="e">
        <f t="shared" si="18"/>
        <v>#REF!</v>
      </c>
      <c r="P239" s="278" t="e">
        <f t="shared" si="18"/>
        <v>#REF!</v>
      </c>
      <c r="Q239" s="278">
        <f t="shared" si="18"/>
        <v>117455.18974166666</v>
      </c>
      <c r="R239" s="278">
        <f t="shared" si="18"/>
        <v>95576.828869999983</v>
      </c>
      <c r="S239" s="277">
        <f t="shared" si="18"/>
        <v>-21749.789556666678</v>
      </c>
      <c r="T239" s="277">
        <f t="shared" si="18"/>
        <v>-145.89702</v>
      </c>
      <c r="U239" s="278">
        <f t="shared" si="18"/>
        <v>95432.547189999983</v>
      </c>
      <c r="V239" s="278">
        <f>R239/Q239*100</f>
        <v>81.373014747337777</v>
      </c>
      <c r="W239" s="244"/>
      <c r="Y239" s="244"/>
      <c r="Z239" s="248"/>
      <c r="AA239" s="248"/>
      <c r="AB239" s="248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/>
      <c r="BK239" s="31"/>
      <c r="BL239" s="31"/>
      <c r="BM239" s="31"/>
      <c r="BN239" s="31"/>
      <c r="BO239" s="31"/>
      <c r="BP239" s="31"/>
      <c r="BQ239" s="31"/>
      <c r="BR239" s="31"/>
      <c r="BS239" s="31"/>
      <c r="BT239" s="31"/>
      <c r="BU239" s="31"/>
      <c r="BV239" s="31"/>
      <c r="BW239" s="31"/>
      <c r="BX239" s="31"/>
      <c r="BY239" s="31"/>
      <c r="BZ239" s="31"/>
      <c r="CA239" s="31"/>
      <c r="CB239" s="31"/>
      <c r="CC239" s="31"/>
      <c r="CD239" s="31"/>
      <c r="CE239" s="31"/>
      <c r="CF239" s="31"/>
      <c r="CG239" s="31"/>
      <c r="CH239" s="31"/>
      <c r="CI239" s="31"/>
      <c r="CJ239" s="31"/>
      <c r="CK239" s="31"/>
      <c r="CL239" s="31"/>
      <c r="CM239" s="31"/>
      <c r="CN239" s="31"/>
      <c r="CO239" s="31"/>
      <c r="CP239" s="31"/>
      <c r="CQ239" s="31"/>
      <c r="CR239" s="31"/>
      <c r="CS239" s="31"/>
      <c r="CT239" s="31"/>
      <c r="CU239" s="31"/>
      <c r="CV239" s="31"/>
      <c r="CW239" s="31"/>
      <c r="CX239" s="31"/>
      <c r="CY239" s="31"/>
      <c r="CZ239" s="31"/>
      <c r="DA239" s="31"/>
      <c r="DB239" s="31"/>
      <c r="DC239" s="31"/>
      <c r="DD239" s="31"/>
      <c r="DE239" s="31"/>
      <c r="DF239" s="31"/>
      <c r="DG239" s="31"/>
      <c r="DH239" s="31"/>
      <c r="DI239" s="31"/>
      <c r="DJ239" s="31"/>
      <c r="DK239" s="31"/>
      <c r="DL239" s="31"/>
      <c r="DM239" s="31"/>
      <c r="DN239" s="31"/>
      <c r="DO239" s="31"/>
      <c r="DP239" s="31"/>
      <c r="DQ239" s="31"/>
      <c r="DR239" s="31"/>
      <c r="DS239" s="31"/>
      <c r="DT239" s="31"/>
      <c r="DU239" s="31"/>
      <c r="DV239" s="31"/>
      <c r="DW239" s="31"/>
      <c r="DX239" s="31"/>
      <c r="DY239" s="31"/>
      <c r="DZ239" s="31"/>
      <c r="EA239" s="31"/>
      <c r="EB239" s="31"/>
      <c r="EC239" s="31"/>
      <c r="ED239" s="31"/>
      <c r="EE239" s="31"/>
      <c r="EF239" s="31"/>
      <c r="EG239" s="31"/>
      <c r="EH239" s="31"/>
      <c r="EI239" s="31"/>
      <c r="EJ239" s="31"/>
      <c r="EK239" s="31"/>
      <c r="EL239" s="31"/>
      <c r="EM239" s="31"/>
      <c r="EN239" s="31"/>
      <c r="EO239" s="31"/>
      <c r="EP239" s="31"/>
      <c r="EQ239" s="31"/>
      <c r="ER239" s="31"/>
      <c r="ES239" s="31"/>
      <c r="ET239" s="31"/>
      <c r="EU239" s="31"/>
      <c r="EV239" s="31"/>
      <c r="EW239" s="31"/>
      <c r="EX239" s="31"/>
      <c r="EY239" s="31"/>
      <c r="EZ239" s="31"/>
      <c r="FA239" s="31"/>
      <c r="FB239" s="31"/>
      <c r="FC239" s="31"/>
      <c r="FD239" s="31"/>
      <c r="FE239" s="31"/>
      <c r="FF239" s="31"/>
      <c r="FG239" s="31"/>
      <c r="FH239" s="31"/>
      <c r="FI239" s="31"/>
      <c r="FJ239" s="31"/>
      <c r="FK239" s="31"/>
      <c r="FL239" s="31"/>
      <c r="FM239" s="31"/>
      <c r="FN239" s="31"/>
      <c r="FO239" s="31"/>
      <c r="FP239" s="31"/>
      <c r="FQ239" s="31"/>
      <c r="FR239" s="31"/>
      <c r="FS239" s="31"/>
      <c r="FT239" s="31"/>
      <c r="FU239" s="31"/>
      <c r="FV239" s="31"/>
      <c r="FW239" s="31"/>
      <c r="FX239" s="31"/>
      <c r="FY239" s="31"/>
      <c r="FZ239" s="31"/>
      <c r="GA239" s="31"/>
      <c r="GB239" s="31"/>
      <c r="GC239" s="31"/>
      <c r="GD239" s="31"/>
      <c r="GE239" s="31"/>
      <c r="GF239" s="31"/>
      <c r="GG239" s="31"/>
      <c r="GH239" s="31"/>
      <c r="GI239" s="31"/>
      <c r="GJ239" s="31"/>
      <c r="GK239" s="31"/>
      <c r="GL239" s="31"/>
      <c r="GM239" s="31"/>
      <c r="GN239" s="31"/>
      <c r="GO239" s="31"/>
      <c r="GP239" s="31"/>
    </row>
    <row r="240" spans="1:198" ht="45.75" thickBot="1" x14ac:dyDescent="0.3">
      <c r="A240" s="639" t="s">
        <v>63</v>
      </c>
      <c r="B240" s="232">
        <f t="shared" si="17"/>
        <v>86656</v>
      </c>
      <c r="C240" s="232">
        <f t="shared" si="17"/>
        <v>14443</v>
      </c>
      <c r="D240" s="233">
        <f t="shared" si="17"/>
        <v>13776</v>
      </c>
      <c r="E240" s="233">
        <f t="shared" si="3"/>
        <v>95.381845876895383</v>
      </c>
      <c r="F240" s="280">
        <f t="shared" ref="F240:U240" si="19">SUM(F225,F213,F201,F189,F177,F165,F153,F141,F129,F114,F102,F90,F78,F66,F54,F42,F30,F17)</f>
        <v>118714.55590000001</v>
      </c>
      <c r="G240" s="280">
        <f t="shared" si="19"/>
        <v>118714.55590000001</v>
      </c>
      <c r="H240" s="280" t="e">
        <f t="shared" si="19"/>
        <v>#REF!</v>
      </c>
      <c r="I240" s="280" t="e">
        <f t="shared" si="19"/>
        <v>#REF!</v>
      </c>
      <c r="J240" s="280" t="e">
        <f t="shared" si="19"/>
        <v>#REF!</v>
      </c>
      <c r="K240" s="280" t="e">
        <f t="shared" si="19"/>
        <v>#REF!</v>
      </c>
      <c r="L240" s="280" t="e">
        <f t="shared" si="19"/>
        <v>#REF!</v>
      </c>
      <c r="M240" s="280" t="e">
        <f t="shared" si="19"/>
        <v>#REF!</v>
      </c>
      <c r="N240" s="280" t="e">
        <f t="shared" si="19"/>
        <v>#REF!</v>
      </c>
      <c r="O240" s="280" t="e">
        <f t="shared" si="19"/>
        <v>#REF!</v>
      </c>
      <c r="P240" s="280" t="e">
        <f t="shared" si="19"/>
        <v>#REF!</v>
      </c>
      <c r="Q240" s="280">
        <f t="shared" si="19"/>
        <v>19785.759316666667</v>
      </c>
      <c r="R240" s="280">
        <f t="shared" si="19"/>
        <v>18780.032520000001</v>
      </c>
      <c r="S240" s="280">
        <f t="shared" si="19"/>
        <v>-1002.1223099999963</v>
      </c>
      <c r="T240" s="280">
        <f t="shared" si="19"/>
        <v>-0.13013</v>
      </c>
      <c r="U240" s="280">
        <f t="shared" si="19"/>
        <v>18789.570900000002</v>
      </c>
      <c r="V240" s="280">
        <f>R240/Q240*100</f>
        <v>94.916915845531975</v>
      </c>
      <c r="W240" s="244"/>
      <c r="Y240" s="244"/>
      <c r="Z240" s="248"/>
      <c r="AA240" s="248"/>
      <c r="AB240" s="248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  <c r="BM240" s="31"/>
      <c r="BN240" s="31"/>
      <c r="BO240" s="31"/>
      <c r="BP240" s="31"/>
      <c r="BQ240" s="31"/>
      <c r="BR240" s="31"/>
      <c r="BS240" s="31"/>
      <c r="BT240" s="31"/>
      <c r="BU240" s="31"/>
      <c r="BV240" s="31"/>
      <c r="BW240" s="31"/>
      <c r="BX240" s="31"/>
      <c r="BY240" s="31"/>
      <c r="BZ240" s="31"/>
      <c r="CA240" s="31"/>
      <c r="CB240" s="31"/>
      <c r="CC240" s="31"/>
      <c r="CD240" s="31"/>
      <c r="CE240" s="31"/>
      <c r="CF240" s="31"/>
      <c r="CG240" s="31"/>
      <c r="CH240" s="31"/>
      <c r="CI240" s="31"/>
      <c r="CJ240" s="31"/>
      <c r="CK240" s="31"/>
      <c r="CL240" s="31"/>
      <c r="CM240" s="31"/>
      <c r="CN240" s="31"/>
      <c r="CO240" s="31"/>
      <c r="CP240" s="31"/>
      <c r="CQ240" s="31"/>
      <c r="CR240" s="31"/>
      <c r="CS240" s="31"/>
      <c r="CT240" s="31"/>
      <c r="CU240" s="31"/>
      <c r="CV240" s="31"/>
      <c r="CW240" s="31"/>
      <c r="CX240" s="31"/>
      <c r="CY240" s="31"/>
      <c r="CZ240" s="31"/>
      <c r="DA240" s="31"/>
      <c r="DB240" s="31"/>
      <c r="DC240" s="31"/>
      <c r="DD240" s="31"/>
      <c r="DE240" s="31"/>
      <c r="DF240" s="31"/>
      <c r="DG240" s="31"/>
      <c r="DH240" s="31"/>
      <c r="DI240" s="31"/>
      <c r="DJ240" s="31"/>
      <c r="DK240" s="31"/>
      <c r="DL240" s="31"/>
      <c r="DM240" s="31"/>
      <c r="DN240" s="31"/>
      <c r="DO240" s="31"/>
      <c r="DP240" s="31"/>
      <c r="DQ240" s="31"/>
      <c r="DR240" s="31"/>
      <c r="DS240" s="31"/>
      <c r="DT240" s="31"/>
      <c r="DU240" s="31"/>
      <c r="DV240" s="31"/>
      <c r="DW240" s="31"/>
      <c r="DX240" s="31"/>
      <c r="DY240" s="31"/>
      <c r="DZ240" s="31"/>
      <c r="EA240" s="31"/>
      <c r="EB240" s="31"/>
      <c r="EC240" s="31"/>
      <c r="ED240" s="31"/>
      <c r="EE240" s="31"/>
      <c r="EF240" s="31"/>
      <c r="EG240" s="31"/>
      <c r="EH240" s="31"/>
      <c r="EI240" s="31"/>
      <c r="EJ240" s="31"/>
      <c r="EK240" s="31"/>
      <c r="EL240" s="31"/>
      <c r="EM240" s="31"/>
      <c r="EN240" s="31"/>
      <c r="EO240" s="31"/>
      <c r="EP240" s="31"/>
      <c r="EQ240" s="31"/>
      <c r="ER240" s="31"/>
      <c r="ES240" s="31"/>
      <c r="ET240" s="31"/>
      <c r="EU240" s="31"/>
      <c r="EV240" s="31"/>
      <c r="EW240" s="31"/>
      <c r="EX240" s="31"/>
      <c r="EY240" s="31"/>
      <c r="EZ240" s="31"/>
      <c r="FA240" s="31"/>
      <c r="FB240" s="31"/>
      <c r="FC240" s="31"/>
      <c r="FD240" s="31"/>
      <c r="FE240" s="31"/>
      <c r="FF240" s="31"/>
      <c r="FG240" s="31"/>
      <c r="FH240" s="31"/>
      <c r="FI240" s="31"/>
      <c r="FJ240" s="31"/>
      <c r="FK240" s="31"/>
      <c r="FL240" s="31"/>
      <c r="FM240" s="31"/>
      <c r="FN240" s="31"/>
      <c r="FO240" s="31"/>
      <c r="FP240" s="31"/>
      <c r="FQ240" s="31"/>
      <c r="FR240" s="31"/>
      <c r="FS240" s="31"/>
      <c r="FT240" s="31"/>
      <c r="FU240" s="31"/>
      <c r="FV240" s="31"/>
      <c r="FW240" s="31"/>
      <c r="FX240" s="31"/>
      <c r="FY240" s="31"/>
      <c r="FZ240" s="31"/>
      <c r="GA240" s="31"/>
      <c r="GB240" s="31"/>
      <c r="GC240" s="31"/>
      <c r="GD240" s="31"/>
      <c r="GE240" s="31"/>
      <c r="GF240" s="31"/>
      <c r="GG240" s="31"/>
      <c r="GH240" s="31"/>
      <c r="GI240" s="31"/>
      <c r="GJ240" s="31"/>
      <c r="GK240" s="31"/>
      <c r="GL240" s="31"/>
      <c r="GM240" s="31"/>
      <c r="GN240" s="31"/>
      <c r="GO240" s="31"/>
      <c r="GP240" s="31"/>
    </row>
    <row r="241" spans="1:25" x14ac:dyDescent="0.25">
      <c r="B241" s="635"/>
      <c r="C241" s="635"/>
      <c r="V241" s="636"/>
      <c r="W241" s="244"/>
      <c r="Y241" s="244"/>
    </row>
    <row r="242" spans="1:25" x14ac:dyDescent="0.25">
      <c r="A242" s="30" t="s">
        <v>78</v>
      </c>
      <c r="W242" s="244"/>
      <c r="Y242" s="244"/>
    </row>
  </sheetData>
  <autoFilter ref="A6:GP240"/>
  <mergeCells count="4">
    <mergeCell ref="B4:E4"/>
    <mergeCell ref="A1:V1"/>
    <mergeCell ref="A2:V2"/>
    <mergeCell ref="F4:V4"/>
  </mergeCells>
  <phoneticPr fontId="0" type="noConversion"/>
  <pageMargins left="0" right="0" top="0" bottom="0" header="0.19685039370078741" footer="0.19685039370078741"/>
  <pageSetup paperSize="9"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2020-04-01T05:05:20Z</cp:lastPrinted>
  <dcterms:created xsi:type="dcterms:W3CDTF">2018-07-26T00:19:35Z</dcterms:created>
  <dcterms:modified xsi:type="dcterms:W3CDTF">2020-04-01T05:05:53Z</dcterms:modified>
</cp:coreProperties>
</file>